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75" windowWidth="14355" windowHeight="7995"/>
  </bookViews>
  <sheets>
    <sheet name="طريقة التوزيع المباشر" sheetId="1" r:id="rId1"/>
    <sheet name="طريقة التوزيع التنازلي" sheetId="2" r:id="rId2"/>
    <sheet name="طريقة التوزيع التبادلي" sheetId="3" r:id="rId3"/>
  </sheets>
  <definedNames>
    <definedName name="_xlnm.Print_Area" localSheetId="2">'طريقة التوزيع التبادلي'!$A$1:$S$57</definedName>
  </definedNames>
  <calcPr calcId="125725" iterate="1"/>
</workbook>
</file>

<file path=xl/calcChain.xml><?xml version="1.0" encoding="utf-8"?>
<calcChain xmlns="http://schemas.openxmlformats.org/spreadsheetml/2006/main">
  <c r="R5" i="3"/>
  <c r="H5"/>
  <c r="B6"/>
  <c r="I5"/>
  <c r="G5"/>
  <c r="E5"/>
  <c r="C5"/>
  <c r="R4"/>
  <c r="I4"/>
  <c r="H4"/>
  <c r="G4"/>
  <c r="F4"/>
  <c r="E4"/>
  <c r="D4"/>
  <c r="C4"/>
  <c r="R3"/>
  <c r="I3" s="1"/>
  <c r="H3"/>
  <c r="G3"/>
  <c r="G6" s="1"/>
  <c r="F3"/>
  <c r="E3"/>
  <c r="E6" s="1"/>
  <c r="D3"/>
  <c r="C3"/>
  <c r="C6" s="1"/>
  <c r="D9" i="2"/>
  <c r="C9"/>
  <c r="D8"/>
  <c r="B8" s="1"/>
  <c r="C8"/>
  <c r="E8"/>
  <c r="B7"/>
  <c r="E7"/>
  <c r="C7"/>
  <c r="K8"/>
  <c r="K7"/>
  <c r="K6"/>
  <c r="B6"/>
  <c r="K5"/>
  <c r="F5" s="1"/>
  <c r="E5"/>
  <c r="C5"/>
  <c r="K4"/>
  <c r="F4"/>
  <c r="E4"/>
  <c r="D4"/>
  <c r="C4"/>
  <c r="K3"/>
  <c r="F3" s="1"/>
  <c r="F6" s="1"/>
  <c r="E3"/>
  <c r="E6" s="1"/>
  <c r="C3"/>
  <c r="C6" s="1"/>
  <c r="B8" i="1"/>
  <c r="K8"/>
  <c r="K7"/>
  <c r="H6" i="3" l="1"/>
  <c r="I6"/>
  <c r="D5"/>
  <c r="D6" s="1"/>
  <c r="F5"/>
  <c r="F6" s="1"/>
  <c r="D7" i="2"/>
  <c r="C11"/>
  <c r="D3"/>
  <c r="D5"/>
  <c r="D8" i="1"/>
  <c r="C8"/>
  <c r="C7"/>
  <c r="D7"/>
  <c r="D9" s="1"/>
  <c r="D11" s="1"/>
  <c r="K6"/>
  <c r="F6"/>
  <c r="E6"/>
  <c r="D6"/>
  <c r="C6"/>
  <c r="B6"/>
  <c r="F5"/>
  <c r="D5"/>
  <c r="E5"/>
  <c r="C5"/>
  <c r="K5"/>
  <c r="C4"/>
  <c r="D4"/>
  <c r="E4"/>
  <c r="F4"/>
  <c r="K4"/>
  <c r="C3"/>
  <c r="F3"/>
  <c r="D3"/>
  <c r="E3"/>
  <c r="K3"/>
  <c r="D6" i="2" l="1"/>
  <c r="D11" s="1"/>
  <c r="B7" i="1"/>
  <c r="C9"/>
  <c r="C11" s="1"/>
  <c r="F7" i="3"/>
  <c r="G7"/>
  <c r="H7"/>
  <c r="I7"/>
  <c r="F8"/>
  <c r="G8"/>
  <c r="H8"/>
  <c r="I8"/>
  <c r="C9"/>
  <c r="D9"/>
  <c r="E9"/>
  <c r="C10"/>
  <c r="D10"/>
  <c r="E10"/>
  <c r="C11"/>
  <c r="D11"/>
  <c r="E11"/>
  <c r="C12"/>
  <c r="D12"/>
  <c r="E12"/>
  <c r="B13"/>
  <c r="C13"/>
  <c r="D13"/>
  <c r="E13"/>
  <c r="C15"/>
  <c r="D15"/>
  <c r="E15"/>
</calcChain>
</file>

<file path=xl/comments1.xml><?xml version="1.0" encoding="utf-8"?>
<comments xmlns="http://schemas.openxmlformats.org/spreadsheetml/2006/main">
  <authors>
    <author>HNSRH</author>
  </authors>
  <commentList>
    <comment ref="G8" authorId="0">
      <text>
        <r>
          <rPr>
            <b/>
            <sz val="11"/>
            <color indexed="81"/>
            <rFont val="Tahoma"/>
            <family val="2"/>
          </rPr>
          <t>HNSRH:</t>
        </r>
        <r>
          <rPr>
            <sz val="11"/>
            <color indexed="81"/>
            <rFont val="Tahoma"/>
            <family val="2"/>
          </rPr>
          <t xml:space="preserve">
عدد الأفراد </t>
        </r>
      </text>
    </comment>
    <comment ref="H8" authorId="0">
      <text>
        <r>
          <rPr>
            <b/>
            <sz val="11"/>
            <color indexed="81"/>
            <rFont val="Tahoma"/>
            <family val="2"/>
          </rPr>
          <t>HNSRH:</t>
        </r>
        <r>
          <rPr>
            <sz val="11"/>
            <color indexed="81"/>
            <rFont val="Tahoma"/>
            <family val="2"/>
          </rPr>
          <t xml:space="preserve">
عدد الأفراد </t>
        </r>
      </text>
    </comment>
    <comment ref="A10" authorId="0">
      <text>
        <r>
          <rPr>
            <sz val="11"/>
            <color indexed="81"/>
            <rFont val="Tahoma"/>
            <family val="2"/>
          </rPr>
          <t>HNSRH:
ساعات العمل المباشر</t>
        </r>
      </text>
    </comment>
  </commentList>
</comments>
</file>

<file path=xl/comments2.xml><?xml version="1.0" encoding="utf-8"?>
<comments xmlns="http://schemas.openxmlformats.org/spreadsheetml/2006/main">
  <authors>
    <author>HNSRH</author>
  </authors>
  <commentList>
    <comment ref="G8" authorId="0">
      <text>
        <r>
          <rPr>
            <b/>
            <sz val="11"/>
            <color indexed="81"/>
            <rFont val="Tahoma"/>
            <family val="2"/>
          </rPr>
          <t>HNSRH:</t>
        </r>
        <r>
          <rPr>
            <sz val="11"/>
            <color indexed="81"/>
            <rFont val="Tahoma"/>
            <family val="2"/>
          </rPr>
          <t xml:space="preserve">
عدد الأفراد </t>
        </r>
      </text>
    </comment>
    <comment ref="H8" authorId="0">
      <text>
        <r>
          <rPr>
            <b/>
            <sz val="11"/>
            <color indexed="81"/>
            <rFont val="Tahoma"/>
            <family val="2"/>
          </rPr>
          <t>HNSRH:</t>
        </r>
        <r>
          <rPr>
            <sz val="11"/>
            <color indexed="81"/>
            <rFont val="Tahoma"/>
            <family val="2"/>
          </rPr>
          <t xml:space="preserve">
عدد الأفراد </t>
        </r>
      </text>
    </comment>
    <comment ref="A10" authorId="0">
      <text>
        <r>
          <rPr>
            <sz val="11"/>
            <color indexed="81"/>
            <rFont val="Tahoma"/>
            <family val="2"/>
          </rPr>
          <t>HNSRH:
ساعات العمل المباشر</t>
        </r>
      </text>
    </comment>
  </commentList>
</comments>
</file>

<file path=xl/comments3.xml><?xml version="1.0" encoding="utf-8"?>
<comments xmlns="http://schemas.openxmlformats.org/spreadsheetml/2006/main">
  <authors>
    <author>HNSRH</author>
  </authors>
  <commentList>
    <comment ref="A14" authorId="0">
      <text>
        <r>
          <rPr>
            <b/>
            <sz val="9"/>
            <color indexed="81"/>
            <rFont val="Tahoma"/>
            <family val="2"/>
          </rPr>
          <t>HNSRH: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ساعات التشغيل </t>
        </r>
      </text>
    </comment>
  </commentList>
</comments>
</file>

<file path=xl/sharedStrings.xml><?xml version="1.0" encoding="utf-8"?>
<sst xmlns="http://schemas.openxmlformats.org/spreadsheetml/2006/main" count="116" uniqueCount="93">
  <si>
    <t>البيان</t>
  </si>
  <si>
    <t>التكاليف</t>
  </si>
  <si>
    <t>قسم الإنتاج (أ)</t>
  </si>
  <si>
    <t>قسم الإنتاج (ب)</t>
  </si>
  <si>
    <t>قسم الخدمات (س)</t>
  </si>
  <si>
    <t>قسم الخدمات (ص)</t>
  </si>
  <si>
    <t>مواد غير مباشرة</t>
  </si>
  <si>
    <t>أجور غير مباشرة</t>
  </si>
  <si>
    <t>مصروفات أخرى غير مباشرة</t>
  </si>
  <si>
    <r>
      <t xml:space="preserve">نموذج  توزيع وتخصيص التكاليف الصناعية </t>
    </r>
    <r>
      <rPr>
        <b/>
        <sz val="18"/>
        <color rgb="FFFF0000"/>
        <rFont val="Calibri"/>
        <family val="2"/>
        <scheme val="minor"/>
      </rPr>
      <t xml:space="preserve">غير المباشرة </t>
    </r>
    <r>
      <rPr>
        <b/>
        <sz val="18"/>
        <color rgb="FF0005E2"/>
        <rFont val="Calibri"/>
        <family val="2"/>
        <scheme val="minor"/>
      </rPr>
      <t>"طريقة التوزيع المباشر"</t>
    </r>
  </si>
  <si>
    <t>نسبة (أ)</t>
  </si>
  <si>
    <t>نسبة (ب)</t>
  </si>
  <si>
    <t>نسبة (س)</t>
  </si>
  <si>
    <t>نسبة (ص)</t>
  </si>
  <si>
    <t>مجموع النسب</t>
  </si>
  <si>
    <t>الإجمالي</t>
  </si>
  <si>
    <t>توزيع تكاليف (ص)</t>
  </si>
  <si>
    <t>توزيع تكاليف (س)</t>
  </si>
  <si>
    <t>إجمالي التكاليف</t>
  </si>
  <si>
    <t>أساس التحميل</t>
  </si>
  <si>
    <t>معدلات التحميل</t>
  </si>
  <si>
    <t>ملاحظات على طريقة التوزيع المباشر</t>
  </si>
  <si>
    <t>تستخدم طريقة التوزيع المباشر في حالة قيام مراكز الخدمات بخدمة مراكز الإنتاج فقط</t>
  </si>
  <si>
    <t xml:space="preserve">بمعنى أن مراكز الخدمات لا تقدم أية خدمات لبعضها البعض </t>
  </si>
  <si>
    <t>طبقا لطريقة التوزيع المباشر يتم توزيع تكاليف مراكز الخدمات على مراكز الإنتاج فقط حسب نسب إستفادتها منها</t>
  </si>
  <si>
    <t xml:space="preserve">وعلى ذلك يتم إهمال نسب إستفادة مراكز الخدمات  من مراكز الخدمات الأخرى (إن وجدت) </t>
  </si>
  <si>
    <t>يتم إهمال العلامة المئوية في نسب الإستفادة وكتابة نسب الإستفادة في شكل قيم مطلقة بدون العلامة المئوية</t>
  </si>
  <si>
    <t>ملاحظات على طريقة التوزيع التنازلي</t>
  </si>
  <si>
    <t>تستخدم طريقة التوزيع التنازلي في حالة قيام أحد أو بعض مراكز الخدمات بخدمة واحد أو أكثر من مراكز الخدمات الأخرى</t>
  </si>
  <si>
    <t xml:space="preserve">( وتتحدد درجة الأهمية بعدد مراكز الخدمات التى يخدمها مركز الخدمة) فالمركز الذى يخدم عدد أكبر من مراكز الخدمات هو الأكثر أهمية  </t>
  </si>
  <si>
    <t>طبقا لطريقة التوزيع التنازلي يتم البدء بتوزيع تكاليف مركز الخدمة الأكثر أهمية  ثم الذى يليه في الأهمية وهكذا</t>
  </si>
  <si>
    <t>بمعنى أن مراكز الخدمات تقدم  خدمات لبعضها بدون تبادل الخدمات فيما بينها</t>
  </si>
  <si>
    <t>وفي حالة التساوي في عدد مراكز الخدمات المخدومة تتم المفاضلة على أساس المركز الذى يقدم نسبة أكبر من مجموع خدماته لمراكز الخدمات</t>
  </si>
  <si>
    <t xml:space="preserve">وفي هذه الحالة يتم إهمال نسب الإستفادة من مراكز الخدمات الأخرى </t>
  </si>
  <si>
    <t xml:space="preserve">مركز الخدمة الذى يتم توزيع تكلفته يقفل ولا يتم تحميله بأى نصيب من تكاليف أية مراكز خدمات أخرى حتى وإن إستفاد منها </t>
  </si>
  <si>
    <r>
      <t xml:space="preserve">نموذج  توزيع وتخصيص التكاليف الصناعية </t>
    </r>
    <r>
      <rPr>
        <b/>
        <sz val="18"/>
        <color rgb="FFFF0000"/>
        <rFont val="Calibri"/>
        <family val="2"/>
        <scheme val="minor"/>
      </rPr>
      <t xml:space="preserve">غير المباشرة </t>
    </r>
    <r>
      <rPr>
        <b/>
        <sz val="18"/>
        <color rgb="FF0005E2"/>
        <rFont val="Calibri"/>
        <family val="2"/>
        <scheme val="minor"/>
      </rPr>
      <t>"طريقة التوزيع التنازلي"</t>
    </r>
  </si>
  <si>
    <t>يتم إهمال الإستفادة الذاتية ( بمعنى خدمة مركز الخدمة لنفسه)</t>
  </si>
  <si>
    <t>قائمة توزيع وتخصيص التكاليف الصناعية غير المباشرة ( التوزيع التبادلى)</t>
  </si>
  <si>
    <t>عناصر التكاليف</t>
  </si>
  <si>
    <t>مبلغ التكلفة</t>
  </si>
  <si>
    <t>ج1</t>
  </si>
  <si>
    <t>ج2</t>
  </si>
  <si>
    <t>ج3</t>
  </si>
  <si>
    <t>خ1</t>
  </si>
  <si>
    <t>خ2</t>
  </si>
  <si>
    <t>خ3</t>
  </si>
  <si>
    <t>خ4</t>
  </si>
  <si>
    <t>نسبة ج1</t>
  </si>
  <si>
    <t>نسبة ج2</t>
  </si>
  <si>
    <t>نسبة ج3</t>
  </si>
  <si>
    <t>نسبة خ1</t>
  </si>
  <si>
    <t>نسبة خ2</t>
  </si>
  <si>
    <t>نسبة خ3</t>
  </si>
  <si>
    <t>نسبة خ4</t>
  </si>
  <si>
    <t>عنصر 1</t>
  </si>
  <si>
    <t>عنصر 2</t>
  </si>
  <si>
    <t>عنصر3</t>
  </si>
  <si>
    <t>الإجمالى</t>
  </si>
  <si>
    <t>الخدمات المتبادلة</t>
  </si>
  <si>
    <t>إجمالى التكاليف</t>
  </si>
  <si>
    <t>توزيع تكاليف خ1</t>
  </si>
  <si>
    <t>توزيع تكاليف خ2</t>
  </si>
  <si>
    <t>توزيع تكاليف خ3</t>
  </si>
  <si>
    <t>توزيع تكاليف خ4</t>
  </si>
  <si>
    <t>مجموع</t>
  </si>
  <si>
    <t>اساس التحميل</t>
  </si>
  <si>
    <t>معدل التحميل</t>
  </si>
  <si>
    <t>Note:</t>
  </si>
  <si>
    <t>Make a circular reference work by changing the number of times that Excel iterates formulas</t>
  </si>
  <si>
    <t xml:space="preserve">If you want to keep the circular reference, you can enable iterative calculations but you must determine how many times the formula should recalculate. </t>
  </si>
  <si>
    <t xml:space="preserve">When you turn on iterative calculations without changing the values for maximum iterations or maximum change, </t>
  </si>
  <si>
    <t>Office Excel stops calculating after 100 iterations or after all values in the circular reference change by less than 0.001 between iterations,</t>
  </si>
  <si>
    <t xml:space="preserve"> whichever comes first. However, you can control the maximum number of iterations and the amount of acceptable change.</t>
  </si>
  <si>
    <t>The higher the number of iterations, the more time that Excel needs to calculate a worksheet.</t>
  </si>
  <si>
    <t>The smaller the number, the more accurate the result and the more time that Excel needs to calculate a worksheet.</t>
  </si>
  <si>
    <t xml:space="preserve">ملحوظة </t>
  </si>
  <si>
    <r>
      <rPr>
        <sz val="16"/>
        <color rgb="FF0005E2"/>
        <rFont val="Times New Roman"/>
        <family val="1"/>
      </rPr>
      <t xml:space="preserve">1. Click the </t>
    </r>
    <r>
      <rPr>
        <b/>
        <sz val="16"/>
        <color indexed="10"/>
        <rFont val="Times New Roman"/>
        <family val="1"/>
      </rPr>
      <t>Microsoft Office Button</t>
    </r>
  </si>
  <si>
    <r>
      <rPr>
        <sz val="16"/>
        <color rgb="FF0005E2"/>
        <rFont val="Times New Roman"/>
        <family val="1"/>
      </rPr>
      <t xml:space="preserve">, click </t>
    </r>
    <r>
      <rPr>
        <b/>
        <sz val="16"/>
        <color indexed="10"/>
        <rFont val="Times New Roman"/>
        <family val="1"/>
      </rPr>
      <t>Excel Options</t>
    </r>
    <r>
      <rPr>
        <sz val="16"/>
        <color rgb="FF0005E2"/>
        <rFont val="Times New Roman"/>
        <family val="1"/>
      </rPr>
      <t>, and then click the</t>
    </r>
    <r>
      <rPr>
        <sz val="16"/>
        <color indexed="10"/>
        <rFont val="Times New Roman"/>
        <family val="1"/>
      </rPr>
      <t xml:space="preserve"> </t>
    </r>
    <r>
      <rPr>
        <b/>
        <sz val="16"/>
        <color indexed="10"/>
        <rFont val="Times New Roman"/>
        <family val="1"/>
      </rPr>
      <t>Formulas</t>
    </r>
    <r>
      <rPr>
        <sz val="16"/>
        <color rgb="FF0005E2"/>
        <rFont val="Times New Roman"/>
        <family val="1"/>
      </rPr>
      <t xml:space="preserve"> category.</t>
    </r>
  </si>
  <si>
    <r>
      <rPr>
        <sz val="16"/>
        <color rgb="FF0005E2"/>
        <rFont val="Times New Roman"/>
        <family val="1"/>
      </rPr>
      <t>2. In the</t>
    </r>
    <r>
      <rPr>
        <sz val="16"/>
        <color rgb="FF363636"/>
        <rFont val="Times New Roman"/>
        <family val="1"/>
      </rPr>
      <t xml:space="preserve"> </t>
    </r>
    <r>
      <rPr>
        <b/>
        <sz val="16"/>
        <color indexed="10"/>
        <rFont val="Times New Roman"/>
        <family val="1"/>
      </rPr>
      <t>Calculation options</t>
    </r>
    <r>
      <rPr>
        <sz val="16"/>
        <color indexed="63"/>
        <rFont val="Times New Roman"/>
        <family val="1"/>
      </rPr>
      <t xml:space="preserve"> </t>
    </r>
    <r>
      <rPr>
        <sz val="16"/>
        <color rgb="FF0005E2"/>
        <rFont val="Times New Roman"/>
        <family val="1"/>
      </rPr>
      <t>section, select the</t>
    </r>
    <r>
      <rPr>
        <sz val="16"/>
        <color indexed="63"/>
        <rFont val="Times New Roman"/>
        <family val="1"/>
      </rPr>
      <t xml:space="preserve"> </t>
    </r>
    <r>
      <rPr>
        <b/>
        <sz val="16"/>
        <color indexed="10"/>
        <rFont val="Times New Roman"/>
        <family val="1"/>
      </rPr>
      <t>Enable iterative calculation</t>
    </r>
    <r>
      <rPr>
        <sz val="16"/>
        <color rgb="FF0005E2"/>
        <rFont val="Times New Roman"/>
        <family val="1"/>
      </rPr>
      <t xml:space="preserve"> check box.</t>
    </r>
  </si>
  <si>
    <r>
      <t xml:space="preserve">3. To set the maximum number of times that Office Excel will recalculate, type the number of iterations in the </t>
    </r>
    <r>
      <rPr>
        <b/>
        <sz val="16"/>
        <color rgb="FF0005E2"/>
        <rFont val="Times New Roman"/>
        <family val="1"/>
      </rPr>
      <t>Maximum Iterations</t>
    </r>
    <r>
      <rPr>
        <sz val="16"/>
        <color rgb="FF0005E2"/>
        <rFont val="Times New Roman"/>
        <family val="1"/>
      </rPr>
      <t xml:space="preserve"> box. </t>
    </r>
  </si>
  <si>
    <r>
      <t xml:space="preserve">4. To set the maximum amount of change you will accept between calculation results, type the amount in the </t>
    </r>
    <r>
      <rPr>
        <b/>
        <sz val="16"/>
        <color rgb="FF0005E2"/>
        <rFont val="Times New Roman"/>
        <family val="1"/>
      </rPr>
      <t>Maximum Change</t>
    </r>
    <r>
      <rPr>
        <sz val="16"/>
        <color rgb="FF0005E2"/>
        <rFont val="Times New Roman"/>
        <family val="1"/>
      </rPr>
      <t xml:space="preserve"> box. </t>
    </r>
  </si>
  <si>
    <t xml:space="preserve">مج ت. مركز الخدمة خ1 = تكلفته الأصلية + إستفادته من مركز الخدمة خ2 + إستفادته من مركز الخدمة خ3 + إستفادته من مركز الخدمة خ4  </t>
  </si>
  <si>
    <t>مج ت. مركز الخدمة خ2 = تكلفته الأصلية + إستفادته من مركز الخدمة خ1 + إستفادته من مركز الخدمة خ3 + إستفادته من مركز الخدمة خ4</t>
  </si>
  <si>
    <t xml:space="preserve">مج ت. مركز الخدمة خ3 = تكلفته الأصلية + إستفادته من مركز الخدمة خ1 + إستفادته من مركز الخدمة خ2 </t>
  </si>
  <si>
    <t>مج ت. مركز الخدمة خ4 = تكلفته الأصلية + إستفادته من مركز الخدمة خ1 + إستفادته من مركز الخدمة خ2 + إستفادته من مركز الخدمة خ3</t>
  </si>
  <si>
    <t>مجـ ت. مركز الخدمة خ3 = تكلفته الأصلية + (25% مجـ ت. خ1)               + (10% مجـ ت. خ2)</t>
  </si>
  <si>
    <t>مجـ ت. مركز الخدمة خ1 = تكلفته الأصلية + (18% مجـ ت. خ2)               + (10% مجـ ت. خ3)               + (15% مجـ ت. خ4)</t>
  </si>
  <si>
    <t>مجـ ت. مركز الخدمة خ2 = تكلفته الأصلية + (5% مجـ ت. خ1)                 + (15% مجـ ت. خ3)                + (20% مجـ ت. خ4)</t>
  </si>
  <si>
    <t>مجـ ت. مركز الخدمة خ4 = تكلفته الأصلية + (25% مجـ ت. خ1)               + (20% مجـ ت. خ2)               + (20% مجـ ت. خ3)</t>
  </si>
  <si>
    <r>
      <t xml:space="preserve">يتم توزيع إجمالي تكاليف كل مركز خدمة على مراكز الإنتاج المستفيدة </t>
    </r>
    <r>
      <rPr>
        <b/>
        <u/>
        <sz val="22"/>
        <color rgb="FFFF0000"/>
        <rFont val="Calibri"/>
        <family val="2"/>
        <scheme val="minor"/>
      </rPr>
      <t>بدون إهمال</t>
    </r>
    <r>
      <rPr>
        <b/>
        <sz val="22"/>
        <color rgb="FF0005E2"/>
        <rFont val="Calibri"/>
        <family val="2"/>
        <scheme val="minor"/>
      </rPr>
      <t xml:space="preserve"> </t>
    </r>
    <r>
      <rPr>
        <b/>
        <sz val="18"/>
        <color rgb="FF0005E2"/>
        <rFont val="Calibri"/>
        <family val="2"/>
        <scheme val="minor"/>
      </rPr>
      <t>العلامة المئوية</t>
    </r>
  </si>
  <si>
    <t>تستخدم طريقة التوزيع التبادلي في حالة قيام مراكز الخدمات بخدمة بعضها البعض</t>
  </si>
  <si>
    <t>بمعنى أن مراكز الخدمات تقدم  خدمات لبعضها وتتبادل الخدمات فيما بينها أى وجود خدمات متبادلة بين أقسام الخدمات</t>
  </si>
  <si>
    <t>في طريقة التوزيع التبادلي يتم تحديد إجمالي تكاليف كل مركز خدمة  بتكوين معادلات لكل مركز خدمة وحلها آنيا كما يلي: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</si>
</sst>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5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18"/>
      <color rgb="FF0005E2"/>
      <name val="Calibri"/>
      <family val="2"/>
      <scheme val="minor"/>
    </font>
    <font>
      <b/>
      <sz val="16"/>
      <color rgb="FF0005E2"/>
      <name val="Calibri"/>
      <family val="2"/>
      <scheme val="minor"/>
    </font>
    <font>
      <b/>
      <sz val="16"/>
      <color rgb="FF00682F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4"/>
      <color rgb="FF0005E2"/>
      <name val="Calibri"/>
      <family val="2"/>
      <scheme val="minor"/>
    </font>
    <font>
      <b/>
      <sz val="14"/>
      <color rgb="FF00B050"/>
      <name val="Calibri"/>
      <family val="2"/>
      <scheme val="minor"/>
    </font>
    <font>
      <b/>
      <sz val="14"/>
      <color rgb="FF00682F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rgb="FFC00000"/>
      <name val="Calibri"/>
      <family val="2"/>
      <scheme val="minor"/>
    </font>
    <font>
      <sz val="11"/>
      <color indexed="81"/>
      <name val="Tahoma"/>
      <family val="2"/>
    </font>
    <font>
      <b/>
      <sz val="11"/>
      <color indexed="81"/>
      <name val="Tahoma"/>
      <family val="2"/>
    </font>
    <font>
      <b/>
      <sz val="14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u/>
      <sz val="16"/>
      <color indexed="10"/>
      <name val="Arial"/>
      <family val="2"/>
    </font>
    <font>
      <b/>
      <sz val="14"/>
      <color indexed="12"/>
      <name val="Arial"/>
      <family val="2"/>
    </font>
    <font>
      <b/>
      <sz val="14"/>
      <color rgb="FF006600"/>
      <name val="Arial"/>
      <family val="2"/>
    </font>
    <font>
      <b/>
      <sz val="14"/>
      <color indexed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4"/>
      <name val="Arial"/>
      <family val="2"/>
    </font>
    <font>
      <sz val="14"/>
      <color rgb="FF0000CC"/>
      <name val="Arial"/>
      <family val="2"/>
    </font>
    <font>
      <sz val="14"/>
      <color rgb="FF006600"/>
      <name val="Arial"/>
      <family val="2"/>
    </font>
    <font>
      <sz val="14"/>
      <color indexed="12"/>
      <name val="Arial"/>
      <family val="2"/>
    </font>
    <font>
      <b/>
      <sz val="14"/>
      <color rgb="FFCC3300"/>
      <name val="Arial"/>
      <family val="2"/>
    </font>
    <font>
      <sz val="14"/>
      <color rgb="FF008000"/>
      <name val="Arial"/>
      <family val="2"/>
    </font>
    <font>
      <sz val="14"/>
      <color indexed="10"/>
      <name val="Arial"/>
      <family val="2"/>
    </font>
    <font>
      <b/>
      <sz val="14"/>
      <color rgb="FF339933"/>
      <name val="Arial"/>
      <family val="2"/>
    </font>
    <font>
      <b/>
      <u/>
      <sz val="18"/>
      <color indexed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indexed="81"/>
      <name val="Tahoma"/>
      <family val="2"/>
    </font>
    <font>
      <sz val="16"/>
      <name val="Arial"/>
      <family val="2"/>
    </font>
    <font>
      <b/>
      <sz val="16"/>
      <color rgb="FFFF0000"/>
      <name val="Times New Roman"/>
      <family val="1"/>
    </font>
    <font>
      <sz val="16"/>
      <name val="Times New Roman"/>
      <family val="1"/>
    </font>
    <font>
      <sz val="16"/>
      <color rgb="FF363636"/>
      <name val="Times New Roman"/>
      <family val="1"/>
    </font>
    <font>
      <b/>
      <sz val="16"/>
      <color indexed="10"/>
      <name val="Times New Roman"/>
      <family val="1"/>
    </font>
    <font>
      <sz val="16"/>
      <color indexed="63"/>
      <name val="Times New Roman"/>
      <family val="1"/>
    </font>
    <font>
      <sz val="16"/>
      <color indexed="10"/>
      <name val="Times New Roman"/>
      <family val="1"/>
    </font>
    <font>
      <sz val="11"/>
      <color rgb="FF0005E2"/>
      <name val="Calibri"/>
      <family val="2"/>
      <scheme val="minor"/>
    </font>
    <font>
      <sz val="16"/>
      <color rgb="FF0005E2"/>
      <name val="Calibri"/>
      <family val="2"/>
      <scheme val="minor"/>
    </font>
    <font>
      <sz val="16"/>
      <color rgb="FF0005E2"/>
      <name val="Times New Roman"/>
      <family val="1"/>
    </font>
    <font>
      <b/>
      <sz val="16"/>
      <color rgb="FF0005E2"/>
      <name val="Times New Roman"/>
      <family val="1"/>
    </font>
    <font>
      <b/>
      <u/>
      <sz val="22"/>
      <color rgb="FFFF0000"/>
      <name val="Calibri"/>
      <family val="2"/>
      <scheme val="minor"/>
    </font>
    <font>
      <b/>
      <sz val="22"/>
      <color rgb="FF0005E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center"/>
    </xf>
    <xf numFmtId="164" fontId="4" fillId="0" borderId="0" xfId="1" applyNumberFormat="1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0" fillId="0" borderId="0" xfId="1" applyNumberFormat="1" applyFont="1"/>
    <xf numFmtId="164" fontId="11" fillId="0" borderId="0" xfId="1" applyNumberFormat="1" applyFont="1"/>
    <xf numFmtId="164" fontId="12" fillId="0" borderId="0" xfId="1" applyNumberFormat="1" applyFont="1"/>
    <xf numFmtId="0" fontId="13" fillId="0" borderId="0" xfId="0" applyFont="1"/>
    <xf numFmtId="164" fontId="13" fillId="0" borderId="0" xfId="1" applyNumberFormat="1" applyFont="1"/>
    <xf numFmtId="164" fontId="14" fillId="0" borderId="0" xfId="1" applyNumberFormat="1" applyFont="1"/>
    <xf numFmtId="164" fontId="17" fillId="0" borderId="0" xfId="1" applyNumberFormat="1" applyFont="1"/>
    <xf numFmtId="43" fontId="10" fillId="0" borderId="0" xfId="1" applyFont="1"/>
    <xf numFmtId="164" fontId="9" fillId="0" borderId="0" xfId="1" applyNumberFormat="1" applyFont="1"/>
    <xf numFmtId="0" fontId="7" fillId="0" borderId="0" xfId="1" applyNumberFormat="1" applyFont="1" applyAlignment="1">
      <alignment horizontal="left"/>
    </xf>
    <xf numFmtId="0" fontId="7" fillId="0" borderId="0" xfId="1" applyNumberFormat="1" applyFont="1"/>
    <xf numFmtId="0" fontId="18" fillId="0" borderId="0" xfId="0" applyNumberFormat="1" applyFont="1"/>
    <xf numFmtId="164" fontId="19" fillId="2" borderId="0" xfId="1" applyNumberFormat="1" applyFont="1" applyFill="1"/>
    <xf numFmtId="0" fontId="0" fillId="3" borderId="0" xfId="0" applyFill="1"/>
    <xf numFmtId="0" fontId="7" fillId="0" borderId="0" xfId="1" applyNumberFormat="1" applyFont="1" applyAlignment="1">
      <alignment horizontal="right" readingOrder="2"/>
    </xf>
    <xf numFmtId="0" fontId="20" fillId="0" borderId="0" xfId="0" applyFont="1"/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center" readingOrder="2"/>
    </xf>
    <xf numFmtId="0" fontId="22" fillId="0" borderId="0" xfId="0" applyFont="1" applyAlignment="1">
      <alignment horizontal="center" readingOrder="2"/>
    </xf>
    <xf numFmtId="0" fontId="23" fillId="0" borderId="0" xfId="0" applyFont="1" applyAlignment="1">
      <alignment horizontal="center" readingOrder="2"/>
    </xf>
    <xf numFmtId="0" fontId="22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164" fontId="26" fillId="0" borderId="0" xfId="1" applyNumberFormat="1" applyFont="1"/>
    <xf numFmtId="164" fontId="27" fillId="0" borderId="0" xfId="1" applyNumberFormat="1" applyFont="1"/>
    <xf numFmtId="164" fontId="26" fillId="0" borderId="0" xfId="1" applyNumberFormat="1" applyFont="1" applyAlignment="1">
      <alignment horizontal="center"/>
    </xf>
    <xf numFmtId="164" fontId="28" fillId="0" borderId="0" xfId="1" applyNumberFormat="1" applyFont="1" applyAlignment="1">
      <alignment horizontal="center"/>
    </xf>
    <xf numFmtId="164" fontId="29" fillId="0" borderId="0" xfId="1" applyNumberFormat="1" applyFont="1" applyAlignment="1">
      <alignment horizontal="center"/>
    </xf>
    <xf numFmtId="164" fontId="0" fillId="0" borderId="0" xfId="1" applyNumberFormat="1" applyFont="1"/>
    <xf numFmtId="0" fontId="23" fillId="0" borderId="0" xfId="0" applyFont="1" applyAlignment="1">
      <alignment horizontal="right"/>
    </xf>
    <xf numFmtId="164" fontId="23" fillId="0" borderId="0" xfId="1" applyNumberFormat="1" applyFont="1"/>
    <xf numFmtId="164" fontId="30" fillId="0" borderId="0" xfId="1" applyNumberFormat="1" applyFont="1"/>
    <xf numFmtId="164" fontId="31" fillId="0" borderId="0" xfId="1" applyNumberFormat="1" applyFont="1"/>
    <xf numFmtId="164" fontId="22" fillId="4" borderId="0" xfId="1" applyNumberFormat="1" applyFont="1" applyFill="1"/>
    <xf numFmtId="164" fontId="22" fillId="0" borderId="0" xfId="1" applyNumberFormat="1" applyFont="1"/>
    <xf numFmtId="164" fontId="28" fillId="0" borderId="0" xfId="1" applyNumberFormat="1" applyFont="1"/>
    <xf numFmtId="9" fontId="26" fillId="0" borderId="0" xfId="2" applyFont="1" applyAlignment="1">
      <alignment horizontal="center"/>
    </xf>
    <xf numFmtId="0" fontId="26" fillId="0" borderId="0" xfId="1" applyNumberFormat="1" applyFont="1"/>
    <xf numFmtId="164" fontId="32" fillId="0" borderId="0" xfId="1" applyNumberFormat="1" applyFont="1" applyAlignment="1">
      <alignment horizontal="right"/>
    </xf>
    <xf numFmtId="43" fontId="33" fillId="0" borderId="0" xfId="1" applyNumberFormat="1" applyFont="1"/>
    <xf numFmtId="0" fontId="26" fillId="0" borderId="0" xfId="0" applyFont="1"/>
    <xf numFmtId="0" fontId="25" fillId="0" borderId="0" xfId="0" applyFont="1"/>
    <xf numFmtId="0" fontId="34" fillId="0" borderId="0" xfId="0" applyFont="1" applyAlignment="1">
      <alignment horizontal="left"/>
    </xf>
    <xf numFmtId="0" fontId="6" fillId="0" borderId="0" xfId="0" applyFont="1"/>
    <xf numFmtId="0" fontId="20" fillId="0" borderId="0" xfId="0" applyFont="1" applyAlignment="1">
      <alignment horizontal="right"/>
    </xf>
    <xf numFmtId="0" fontId="38" fillId="0" borderId="0" xfId="0" applyFont="1"/>
    <xf numFmtId="0" fontId="18" fillId="0" borderId="0" xfId="0" applyFont="1"/>
    <xf numFmtId="0" fontId="39" fillId="0" borderId="0" xfId="0" applyFont="1" applyAlignment="1"/>
    <xf numFmtId="0" fontId="40" fillId="0" borderId="0" xfId="0" applyFont="1" applyAlignment="1"/>
    <xf numFmtId="0" fontId="41" fillId="0" borderId="0" xfId="0" applyNumberFormat="1" applyFont="1" applyAlignment="1">
      <alignment horizontal="left"/>
    </xf>
    <xf numFmtId="0" fontId="41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0" fontId="45" fillId="0" borderId="0" xfId="0" applyFont="1"/>
    <xf numFmtId="0" fontId="46" fillId="0" borderId="0" xfId="0" applyFont="1"/>
    <xf numFmtId="0" fontId="47" fillId="0" borderId="0" xfId="0" applyFont="1" applyAlignment="1"/>
    <xf numFmtId="0" fontId="47" fillId="0" borderId="0" xfId="0" applyNumberFormat="1" applyFont="1" applyAlignment="1">
      <alignment horizontal="left"/>
    </xf>
    <xf numFmtId="0" fontId="4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9" fillId="0" borderId="0" xfId="0" applyFont="1"/>
    <xf numFmtId="164" fontId="23" fillId="5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FF0000"/>
      <color rgb="FF0005E2"/>
      <color rgb="FF00682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228600</xdr:colOff>
      <xdr:row>45</xdr:row>
      <xdr:rowOff>219075</xdr:rowOff>
    </xdr:from>
    <xdr:to>
      <xdr:col>13</xdr:col>
      <xdr:colOff>476250</xdr:colOff>
      <xdr:row>46</xdr:row>
      <xdr:rowOff>142875</xdr:rowOff>
    </xdr:to>
    <xdr:pic>
      <xdr:nvPicPr>
        <xdr:cNvPr id="2" name="Picture 1" descr="Office button imag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8066125" y="6019800"/>
          <a:ext cx="2476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4"/>
  <sheetViews>
    <sheetView rightToLeft="1" tabSelected="1" workbookViewId="0">
      <selection activeCell="A16" sqref="A16:B17"/>
    </sheetView>
  </sheetViews>
  <sheetFormatPr defaultRowHeight="15"/>
  <cols>
    <col min="1" max="1" width="27.28515625" bestFit="1" customWidth="1"/>
    <col min="2" max="2" width="12.28515625" bestFit="1" customWidth="1"/>
    <col min="3" max="3" width="23.42578125" customWidth="1"/>
    <col min="4" max="4" width="17.28515625" bestFit="1" customWidth="1"/>
    <col min="5" max="6" width="19.85546875" bestFit="1" customWidth="1"/>
    <col min="8" max="8" width="11" bestFit="1" customWidth="1"/>
    <col min="9" max="9" width="11.7109375" bestFit="1" customWidth="1"/>
    <col min="10" max="10" width="12.140625" bestFit="1" customWidth="1"/>
    <col min="11" max="11" width="15.42578125" bestFit="1" customWidth="1"/>
  </cols>
  <sheetData>
    <row r="1" spans="1:11" ht="23.25">
      <c r="B1" s="2" t="s">
        <v>9</v>
      </c>
    </row>
    <row r="2" spans="1:11" ht="21">
      <c r="A2" s="4" t="s">
        <v>0</v>
      </c>
      <c r="B2" s="4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10</v>
      </c>
      <c r="H2" s="1" t="s">
        <v>11</v>
      </c>
      <c r="I2" s="1" t="s">
        <v>12</v>
      </c>
      <c r="J2" s="1" t="s">
        <v>13</v>
      </c>
      <c r="K2" s="1" t="s">
        <v>14</v>
      </c>
    </row>
    <row r="3" spans="1:11" ht="21">
      <c r="A3" s="3" t="s">
        <v>6</v>
      </c>
      <c r="B3" s="5">
        <v>200000</v>
      </c>
      <c r="C3" s="9">
        <f>$B3*(G3/$K3)</f>
        <v>50000</v>
      </c>
      <c r="D3" s="9">
        <f t="shared" ref="D3:E5" si="0">$B3*(H3/$K3)</f>
        <v>50000</v>
      </c>
      <c r="E3" s="11">
        <f t="shared" si="0"/>
        <v>50000</v>
      </c>
      <c r="F3" s="11">
        <f>$B3*(J3/$K3)</f>
        <v>50000</v>
      </c>
      <c r="G3" s="6">
        <v>1</v>
      </c>
      <c r="H3" s="6">
        <v>1</v>
      </c>
      <c r="I3" s="7">
        <v>1</v>
      </c>
      <c r="J3" s="7">
        <v>1</v>
      </c>
      <c r="K3" s="8">
        <f>SUM(G3:J3)</f>
        <v>4</v>
      </c>
    </row>
    <row r="4" spans="1:11" ht="21">
      <c r="A4" s="3" t="s">
        <v>7</v>
      </c>
      <c r="B4" s="5">
        <v>300000</v>
      </c>
      <c r="C4" s="9">
        <f>$B4*(G4/$K4)</f>
        <v>160000</v>
      </c>
      <c r="D4" s="9">
        <f t="shared" si="0"/>
        <v>80000</v>
      </c>
      <c r="E4" s="11">
        <f t="shared" si="0"/>
        <v>40000</v>
      </c>
      <c r="F4" s="11">
        <f t="shared" ref="F4" si="1">$B4*(J4/$K4)</f>
        <v>20000</v>
      </c>
      <c r="G4" s="6">
        <v>8</v>
      </c>
      <c r="H4" s="6">
        <v>4</v>
      </c>
      <c r="I4" s="7">
        <v>2</v>
      </c>
      <c r="J4" s="7">
        <v>1</v>
      </c>
      <c r="K4" s="8">
        <f>SUM(G4:J4)</f>
        <v>15</v>
      </c>
    </row>
    <row r="5" spans="1:11" ht="21">
      <c r="A5" s="3" t="s">
        <v>8</v>
      </c>
      <c r="B5" s="5">
        <v>150000</v>
      </c>
      <c r="C5" s="9">
        <f>$B5*(G5/$K5)</f>
        <v>41095.890410958898</v>
      </c>
      <c r="D5" s="9">
        <f t="shared" si="0"/>
        <v>71917.808219178085</v>
      </c>
      <c r="E5" s="11">
        <f t="shared" si="0"/>
        <v>20547.945205479449</v>
      </c>
      <c r="F5" s="11">
        <f>$B5*(J5/$K5)</f>
        <v>16438.35616438356</v>
      </c>
      <c r="G5" s="6">
        <v>20</v>
      </c>
      <c r="H5" s="6">
        <v>35</v>
      </c>
      <c r="I5" s="7">
        <v>10</v>
      </c>
      <c r="J5" s="7">
        <v>8</v>
      </c>
      <c r="K5" s="8">
        <f>SUM(G5:J5)</f>
        <v>73</v>
      </c>
    </row>
    <row r="6" spans="1:11" ht="21">
      <c r="A6" s="12" t="s">
        <v>15</v>
      </c>
      <c r="B6" s="13">
        <f>SUM(B3:B5)</f>
        <v>650000</v>
      </c>
      <c r="C6" s="13">
        <f>SUM(C3:C5)</f>
        <v>251095.89041095891</v>
      </c>
      <c r="D6" s="13">
        <f>SUM(D3:D5)</f>
        <v>201917.80821917808</v>
      </c>
      <c r="E6" s="10">
        <f>SUM(E3:E5)</f>
        <v>110547.94520547945</v>
      </c>
      <c r="F6" s="14">
        <f>SUM(F3:F5)</f>
        <v>86438.356164383556</v>
      </c>
      <c r="K6" s="8">
        <f t="shared" ref="K6" si="2">SUM(G6:J6)</f>
        <v>0</v>
      </c>
    </row>
    <row r="7" spans="1:11" ht="21">
      <c r="A7" s="3" t="s">
        <v>16</v>
      </c>
      <c r="B7" s="14">
        <f>SUM(C7:D7)</f>
        <v>86438.356164383556</v>
      </c>
      <c r="C7" s="14">
        <f>$F6*(G7/$K7)</f>
        <v>59426.369863013693</v>
      </c>
      <c r="D7" s="14">
        <f>$F6*(H7/$K7)</f>
        <v>27011.986301369863</v>
      </c>
      <c r="G7" s="6">
        <v>11</v>
      </c>
      <c r="H7" s="6">
        <v>5</v>
      </c>
      <c r="K7" s="8">
        <f>SUM(G7:H7)</f>
        <v>16</v>
      </c>
    </row>
    <row r="8" spans="1:11" ht="21">
      <c r="A8" s="3" t="s">
        <v>17</v>
      </c>
      <c r="B8" s="10">
        <f>SUM(C8:D8)</f>
        <v>110547.94520547945</v>
      </c>
      <c r="C8" s="10">
        <f>$E6*(G8/$K8)</f>
        <v>40199.25280199253</v>
      </c>
      <c r="D8" s="10">
        <f>$E6*(H8/$K8)</f>
        <v>70348.69240348693</v>
      </c>
      <c r="G8" s="6">
        <v>20</v>
      </c>
      <c r="H8" s="6">
        <v>35</v>
      </c>
      <c r="K8" s="8">
        <f>SUM(G8:H8)</f>
        <v>55</v>
      </c>
    </row>
    <row r="9" spans="1:11" ht="18.75">
      <c r="A9" s="13" t="s">
        <v>18</v>
      </c>
      <c r="C9" s="13">
        <f>SUM(C6:C8)</f>
        <v>350721.51307596511</v>
      </c>
      <c r="D9" s="13">
        <f>SUM(D6:D8)</f>
        <v>299278.48692403489</v>
      </c>
    </row>
    <row r="10" spans="1:11" ht="18.75">
      <c r="A10" s="3" t="s">
        <v>19</v>
      </c>
      <c r="C10" s="15">
        <v>3000</v>
      </c>
      <c r="D10" s="15">
        <v>2500</v>
      </c>
    </row>
    <row r="11" spans="1:11" ht="18.75">
      <c r="A11" s="3" t="s">
        <v>20</v>
      </c>
      <c r="C11" s="16">
        <f>C9/C10</f>
        <v>116.9071710253217</v>
      </c>
      <c r="D11" s="16">
        <f>D9/D10</f>
        <v>119.71139476961396</v>
      </c>
    </row>
    <row r="14" spans="1:11" ht="21">
      <c r="A14" s="17" t="s">
        <v>21</v>
      </c>
    </row>
    <row r="16" spans="1:11" ht="21">
      <c r="A16" s="18">
        <v>-1</v>
      </c>
      <c r="B16" s="19" t="s">
        <v>22</v>
      </c>
      <c r="C16" s="20"/>
    </row>
    <row r="17" spans="1:2" ht="21">
      <c r="B17" s="19" t="s">
        <v>23</v>
      </c>
    </row>
    <row r="19" spans="1:2" ht="21">
      <c r="A19" s="18">
        <v>-2</v>
      </c>
      <c r="B19" s="19" t="s">
        <v>24</v>
      </c>
    </row>
    <row r="20" spans="1:2" ht="21">
      <c r="B20" s="19" t="s">
        <v>25</v>
      </c>
    </row>
    <row r="22" spans="1:2" ht="21">
      <c r="A22" s="18">
        <v>-3</v>
      </c>
      <c r="B22" s="19" t="s">
        <v>26</v>
      </c>
    </row>
    <row r="24" spans="1:2" ht="21">
      <c r="A24" s="18">
        <v>-4</v>
      </c>
      <c r="B24" s="19" t="s">
        <v>36</v>
      </c>
    </row>
  </sheetData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8"/>
  <sheetViews>
    <sheetView rightToLeft="1" topLeftCell="A10" workbookViewId="0">
      <selection activeCell="A16" sqref="A16:B17"/>
    </sheetView>
  </sheetViews>
  <sheetFormatPr defaultRowHeight="15"/>
  <cols>
    <col min="1" max="1" width="27.28515625" bestFit="1" customWidth="1"/>
    <col min="2" max="2" width="12.28515625" bestFit="1" customWidth="1"/>
    <col min="3" max="3" width="23.42578125" customWidth="1"/>
    <col min="4" max="4" width="17.28515625" bestFit="1" customWidth="1"/>
    <col min="5" max="6" width="19.85546875" bestFit="1" customWidth="1"/>
    <col min="8" max="8" width="11" bestFit="1" customWidth="1"/>
    <col min="9" max="9" width="11.7109375" bestFit="1" customWidth="1"/>
    <col min="10" max="10" width="12.140625" bestFit="1" customWidth="1"/>
    <col min="11" max="11" width="15.42578125" bestFit="1" customWidth="1"/>
  </cols>
  <sheetData>
    <row r="1" spans="1:11" ht="23.25">
      <c r="B1" s="2" t="s">
        <v>35</v>
      </c>
    </row>
    <row r="2" spans="1:11" ht="21">
      <c r="A2" s="4" t="s">
        <v>0</v>
      </c>
      <c r="B2" s="4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10</v>
      </c>
      <c r="H2" s="1" t="s">
        <v>11</v>
      </c>
      <c r="I2" s="1" t="s">
        <v>12</v>
      </c>
      <c r="J2" s="1" t="s">
        <v>13</v>
      </c>
      <c r="K2" s="1" t="s">
        <v>14</v>
      </c>
    </row>
    <row r="3" spans="1:11" ht="21">
      <c r="A3" s="3" t="s">
        <v>6</v>
      </c>
      <c r="B3" s="5">
        <v>200000</v>
      </c>
      <c r="C3" s="9">
        <f>$B3*(G3/$K3)</f>
        <v>50000</v>
      </c>
      <c r="D3" s="9">
        <f t="shared" ref="D3:F5" si="0">$B3*(H3/$K3)</f>
        <v>50000</v>
      </c>
      <c r="E3" s="11">
        <f t="shared" si="0"/>
        <v>50000</v>
      </c>
      <c r="F3" s="11">
        <f>$B3*(J3/$K3)</f>
        <v>50000</v>
      </c>
      <c r="G3" s="6">
        <v>1</v>
      </c>
      <c r="H3" s="6">
        <v>1</v>
      </c>
      <c r="I3" s="7">
        <v>1</v>
      </c>
      <c r="J3" s="7">
        <v>1</v>
      </c>
      <c r="K3" s="8">
        <f>SUM(G3:J3)</f>
        <v>4</v>
      </c>
    </row>
    <row r="4" spans="1:11" ht="21">
      <c r="A4" s="3" t="s">
        <v>7</v>
      </c>
      <c r="B4" s="5">
        <v>300000</v>
      </c>
      <c r="C4" s="9">
        <f>$B4*(G4/$K4)</f>
        <v>160000</v>
      </c>
      <c r="D4" s="9">
        <f t="shared" si="0"/>
        <v>80000</v>
      </c>
      <c r="E4" s="11">
        <f t="shared" si="0"/>
        <v>40000</v>
      </c>
      <c r="F4" s="11">
        <f t="shared" si="0"/>
        <v>20000</v>
      </c>
      <c r="G4" s="6">
        <v>8</v>
      </c>
      <c r="H4" s="6">
        <v>4</v>
      </c>
      <c r="I4" s="7">
        <v>2</v>
      </c>
      <c r="J4" s="7">
        <v>1</v>
      </c>
      <c r="K4" s="8">
        <f>SUM(G4:J4)</f>
        <v>15</v>
      </c>
    </row>
    <row r="5" spans="1:11" ht="21">
      <c r="A5" s="3" t="s">
        <v>8</v>
      </c>
      <c r="B5" s="5">
        <v>150000</v>
      </c>
      <c r="C5" s="9">
        <f>$B5*(G5/$K5)</f>
        <v>41095.890410958898</v>
      </c>
      <c r="D5" s="9">
        <f t="shared" si="0"/>
        <v>71917.808219178085</v>
      </c>
      <c r="E5" s="11">
        <f t="shared" si="0"/>
        <v>20547.945205479449</v>
      </c>
      <c r="F5" s="11">
        <f>$B5*(J5/$K5)</f>
        <v>16438.35616438356</v>
      </c>
      <c r="G5" s="6">
        <v>20</v>
      </c>
      <c r="H5" s="6">
        <v>35</v>
      </c>
      <c r="I5" s="7">
        <v>10</v>
      </c>
      <c r="J5" s="7">
        <v>8</v>
      </c>
      <c r="K5" s="8">
        <f>SUM(G5:J5)</f>
        <v>73</v>
      </c>
    </row>
    <row r="6" spans="1:11" ht="21">
      <c r="A6" s="12" t="s">
        <v>15</v>
      </c>
      <c r="B6" s="13">
        <f>SUM(B3:B5)</f>
        <v>650000</v>
      </c>
      <c r="C6" s="13">
        <f>SUM(C3:C5)</f>
        <v>251095.89041095891</v>
      </c>
      <c r="D6" s="13">
        <f>SUM(D3:D5)</f>
        <v>201917.80821917808</v>
      </c>
      <c r="E6" s="10">
        <f>SUM(E3:E5)</f>
        <v>110547.94520547945</v>
      </c>
      <c r="F6" s="14">
        <f>SUM(F3:F5)</f>
        <v>86438.356164383556</v>
      </c>
      <c r="K6" s="8">
        <f t="shared" ref="K6" si="1">SUM(G6:J6)</f>
        <v>0</v>
      </c>
    </row>
    <row r="7" spans="1:11" ht="21">
      <c r="A7" s="3" t="s">
        <v>16</v>
      </c>
      <c r="B7" s="14">
        <f>SUM(C7:E7)</f>
        <v>86438.356164383556</v>
      </c>
      <c r="C7" s="14">
        <f>$F6*(G7/$K7)</f>
        <v>21609.589041095889</v>
      </c>
      <c r="D7" s="14">
        <f>$F6*(H7/$K7)</f>
        <v>50422.374429223746</v>
      </c>
      <c r="E7" s="14">
        <f>$F6*(I7/$K7)</f>
        <v>14406.392694063925</v>
      </c>
      <c r="F7" s="22"/>
      <c r="G7" s="6">
        <v>3</v>
      </c>
      <c r="H7" s="6">
        <v>7</v>
      </c>
      <c r="I7" s="7">
        <v>2</v>
      </c>
      <c r="K7" s="8">
        <f>SUM(G7:I7)</f>
        <v>12</v>
      </c>
    </row>
    <row r="8" spans="1:11" ht="21">
      <c r="A8" s="3" t="s">
        <v>17</v>
      </c>
      <c r="B8" s="10">
        <f>SUM(C8:D8)</f>
        <v>124954.33789954337</v>
      </c>
      <c r="C8" s="10">
        <f>($E6+$E7)*(G8/$K8)</f>
        <v>45437.941054379407</v>
      </c>
      <c r="D8" s="10">
        <f>($E6+$E7)*(H8/$K8)</f>
        <v>79516.396845163967</v>
      </c>
      <c r="E8" s="21">
        <f>SUM(E6:E7)</f>
        <v>124954.33789954337</v>
      </c>
      <c r="G8" s="6">
        <v>20</v>
      </c>
      <c r="H8" s="6">
        <v>35</v>
      </c>
      <c r="K8" s="8">
        <f>SUM(G8:H8)</f>
        <v>55</v>
      </c>
    </row>
    <row r="9" spans="1:11" ht="18.75">
      <c r="A9" s="13" t="s">
        <v>18</v>
      </c>
      <c r="C9" s="13">
        <f>SUM(C6:C8)</f>
        <v>318143.42050643417</v>
      </c>
      <c r="D9" s="13">
        <f>SUM(D6:D8)</f>
        <v>331856.57949356578</v>
      </c>
    </row>
    <row r="10" spans="1:11" ht="18.75">
      <c r="A10" s="3" t="s">
        <v>19</v>
      </c>
      <c r="C10" s="15">
        <v>3000</v>
      </c>
      <c r="D10" s="15">
        <v>2500</v>
      </c>
    </row>
    <row r="11" spans="1:11" ht="18.75">
      <c r="A11" s="3" t="s">
        <v>20</v>
      </c>
      <c r="C11" s="16">
        <f>C9/C10</f>
        <v>106.04780683547806</v>
      </c>
      <c r="D11" s="16">
        <f>D9/D10</f>
        <v>132.7426317974263</v>
      </c>
    </row>
    <row r="14" spans="1:11" ht="21">
      <c r="A14" s="17" t="s">
        <v>27</v>
      </c>
    </row>
    <row r="16" spans="1:11" ht="21">
      <c r="A16" s="18">
        <v>-1</v>
      </c>
      <c r="B16" s="19" t="s">
        <v>28</v>
      </c>
      <c r="C16" s="20"/>
    </row>
    <row r="17" spans="1:2" ht="21">
      <c r="B17" s="19" t="s">
        <v>31</v>
      </c>
    </row>
    <row r="19" spans="1:2" ht="21">
      <c r="A19" s="18">
        <v>-2</v>
      </c>
      <c r="B19" s="19" t="s">
        <v>30</v>
      </c>
    </row>
    <row r="20" spans="1:2" ht="21">
      <c r="B20" s="23" t="s">
        <v>29</v>
      </c>
    </row>
    <row r="21" spans="1:2" ht="21">
      <c r="B21" s="23" t="s">
        <v>32</v>
      </c>
    </row>
    <row r="23" spans="1:2" ht="21">
      <c r="A23" s="18">
        <v>-3</v>
      </c>
      <c r="B23" s="19" t="s">
        <v>34</v>
      </c>
    </row>
    <row r="24" spans="1:2" ht="21">
      <c r="B24" s="19" t="s">
        <v>33</v>
      </c>
    </row>
    <row r="26" spans="1:2" ht="21">
      <c r="A26" s="18">
        <v>-4</v>
      </c>
      <c r="B26" s="19" t="s">
        <v>26</v>
      </c>
    </row>
    <row r="28" spans="1:2" ht="21">
      <c r="A28" s="18">
        <v>-5</v>
      </c>
      <c r="B28" s="19" t="s">
        <v>36</v>
      </c>
    </row>
  </sheetData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S56"/>
  <sheetViews>
    <sheetView rightToLeft="1" zoomScaleNormal="100" workbookViewId="0">
      <selection activeCell="A26" sqref="A26"/>
    </sheetView>
  </sheetViews>
  <sheetFormatPr defaultRowHeight="15"/>
  <cols>
    <col min="1" max="1" width="16.7109375" bestFit="1" customWidth="1"/>
    <col min="2" max="2" width="14.7109375" customWidth="1"/>
    <col min="3" max="3" width="13.140625" bestFit="1" customWidth="1"/>
    <col min="4" max="9" width="11.5703125" bestFit="1" customWidth="1"/>
    <col min="18" max="18" width="16.28515625" customWidth="1"/>
  </cols>
  <sheetData>
    <row r="1" spans="1:19" ht="20.25">
      <c r="B1" s="24" t="s">
        <v>37</v>
      </c>
    </row>
    <row r="2" spans="1:19" ht="18">
      <c r="A2" s="25" t="s">
        <v>38</v>
      </c>
      <c r="B2" s="25" t="s">
        <v>39</v>
      </c>
      <c r="C2" s="26" t="s">
        <v>40</v>
      </c>
      <c r="D2" s="26" t="s">
        <v>41</v>
      </c>
      <c r="E2" s="26" t="s">
        <v>42</v>
      </c>
      <c r="F2" s="27" t="s">
        <v>43</v>
      </c>
      <c r="G2" s="27" t="s">
        <v>44</v>
      </c>
      <c r="H2" s="27" t="s">
        <v>45</v>
      </c>
      <c r="I2" s="27" t="s">
        <v>46</v>
      </c>
      <c r="J2" s="28"/>
      <c r="K2" s="25" t="s">
        <v>47</v>
      </c>
      <c r="L2" s="25" t="s">
        <v>48</v>
      </c>
      <c r="M2" s="25" t="s">
        <v>49</v>
      </c>
      <c r="N2" s="29" t="s">
        <v>50</v>
      </c>
      <c r="O2" s="29" t="s">
        <v>51</v>
      </c>
      <c r="P2" s="29" t="s">
        <v>52</v>
      </c>
      <c r="Q2" s="29" t="s">
        <v>53</v>
      </c>
      <c r="R2" s="25" t="s">
        <v>14</v>
      </c>
    </row>
    <row r="3" spans="1:19" ht="18">
      <c r="A3" s="30" t="s">
        <v>54</v>
      </c>
      <c r="B3" s="31">
        <v>100000</v>
      </c>
      <c r="C3" s="32">
        <f t="shared" ref="C3:I3" si="0">$B3*(K3/$R3)</f>
        <v>10256.410256410256</v>
      </c>
      <c r="D3" s="32">
        <f t="shared" si="0"/>
        <v>12820.512820512819</v>
      </c>
      <c r="E3" s="32">
        <f t="shared" si="0"/>
        <v>17948.717948717949</v>
      </c>
      <c r="F3" s="32">
        <f t="shared" si="0"/>
        <v>28205.128205128203</v>
      </c>
      <c r="G3" s="32">
        <f t="shared" si="0"/>
        <v>5128.2051282051279</v>
      </c>
      <c r="H3" s="32">
        <f t="shared" si="0"/>
        <v>15384.615384615385</v>
      </c>
      <c r="I3" s="32">
        <f t="shared" si="0"/>
        <v>10256.410256410256</v>
      </c>
      <c r="J3" s="31"/>
      <c r="K3" s="33">
        <v>4</v>
      </c>
      <c r="L3" s="33">
        <v>5</v>
      </c>
      <c r="M3" s="33">
        <v>7</v>
      </c>
      <c r="N3" s="34">
        <v>11</v>
      </c>
      <c r="O3" s="34">
        <v>2</v>
      </c>
      <c r="P3" s="34">
        <v>6</v>
      </c>
      <c r="Q3" s="34">
        <v>4</v>
      </c>
      <c r="R3" s="35">
        <f>SUM(K3:Q3)</f>
        <v>39</v>
      </c>
      <c r="S3" s="36"/>
    </row>
    <row r="4" spans="1:19" ht="18">
      <c r="A4" s="30" t="s">
        <v>55</v>
      </c>
      <c r="B4" s="31">
        <v>70000</v>
      </c>
      <c r="C4" s="32">
        <f>$B4*K4/$R4</f>
        <v>27222.222222222223</v>
      </c>
      <c r="D4" s="32">
        <f t="shared" ref="D4:H5" si="1">$B4*L4/$R4</f>
        <v>15555.555555555555</v>
      </c>
      <c r="E4" s="32">
        <f t="shared" si="1"/>
        <v>8555.5555555555547</v>
      </c>
      <c r="F4" s="32">
        <f t="shared" si="1"/>
        <v>5444.4444444444443</v>
      </c>
      <c r="G4" s="32">
        <f t="shared" si="1"/>
        <v>7000</v>
      </c>
      <c r="H4" s="32">
        <f t="shared" si="1"/>
        <v>5444.4444444444443</v>
      </c>
      <c r="I4" s="32">
        <f>$B4*Q4/$R4</f>
        <v>777.77777777777783</v>
      </c>
      <c r="J4" s="31"/>
      <c r="K4" s="33">
        <v>35</v>
      </c>
      <c r="L4" s="33">
        <v>20</v>
      </c>
      <c r="M4" s="33">
        <v>11</v>
      </c>
      <c r="N4" s="34">
        <v>7</v>
      </c>
      <c r="O4" s="34">
        <v>9</v>
      </c>
      <c r="P4" s="34">
        <v>7</v>
      </c>
      <c r="Q4" s="34">
        <v>1</v>
      </c>
      <c r="R4" s="35">
        <f>SUM(K4:Q4)</f>
        <v>90</v>
      </c>
      <c r="S4" s="36"/>
    </row>
    <row r="5" spans="1:19" ht="18">
      <c r="A5" s="30" t="s">
        <v>56</v>
      </c>
      <c r="B5" s="31">
        <v>90000</v>
      </c>
      <c r="C5" s="32">
        <f>$B5*K5/$R5</f>
        <v>16200</v>
      </c>
      <c r="D5" s="32">
        <f t="shared" si="1"/>
        <v>10800</v>
      </c>
      <c r="E5" s="32">
        <f t="shared" si="1"/>
        <v>3600</v>
      </c>
      <c r="F5" s="32">
        <f t="shared" si="1"/>
        <v>1800</v>
      </c>
      <c r="G5" s="32">
        <f t="shared" si="1"/>
        <v>9000</v>
      </c>
      <c r="H5" s="32">
        <f t="shared" si="1"/>
        <v>32400</v>
      </c>
      <c r="I5" s="32">
        <f>$B5*Q5/$R5</f>
        <v>16200</v>
      </c>
      <c r="J5" s="31"/>
      <c r="K5" s="33">
        <v>9</v>
      </c>
      <c r="L5" s="33">
        <v>6</v>
      </c>
      <c r="M5" s="33">
        <v>2</v>
      </c>
      <c r="N5" s="34">
        <v>1</v>
      </c>
      <c r="O5" s="34">
        <v>5</v>
      </c>
      <c r="P5" s="34">
        <v>18</v>
      </c>
      <c r="Q5" s="34">
        <v>9</v>
      </c>
      <c r="R5" s="35">
        <f>SUM(K5:Q5)</f>
        <v>50</v>
      </c>
      <c r="S5" s="36"/>
    </row>
    <row r="6" spans="1:19" ht="18">
      <c r="A6" s="37" t="s">
        <v>57</v>
      </c>
      <c r="B6" s="68">
        <f>SUM(B3:B5)</f>
        <v>260000</v>
      </c>
      <c r="C6" s="38">
        <f>SUM(C3:C5)</f>
        <v>53678.632478632477</v>
      </c>
      <c r="D6" s="38">
        <f t="shared" ref="D6:I6" si="2">SUM(D3:D5)</f>
        <v>39176.068376068375</v>
      </c>
      <c r="E6" s="38">
        <f t="shared" si="2"/>
        <v>30104.273504273504</v>
      </c>
      <c r="F6" s="39">
        <f t="shared" si="2"/>
        <v>35449.572649572649</v>
      </c>
      <c r="G6" s="39">
        <f t="shared" si="2"/>
        <v>21128.205128205129</v>
      </c>
      <c r="H6" s="39">
        <f t="shared" si="2"/>
        <v>53229.059829059828</v>
      </c>
      <c r="I6" s="39">
        <f t="shared" si="2"/>
        <v>27234.188034188031</v>
      </c>
      <c r="J6" s="31"/>
      <c r="K6" s="31"/>
      <c r="L6" s="31"/>
      <c r="M6" s="31"/>
      <c r="N6" s="31"/>
      <c r="O6" s="31"/>
      <c r="P6" s="31"/>
      <c r="Q6" s="31"/>
      <c r="R6" s="31"/>
      <c r="S6" s="36"/>
    </row>
    <row r="7" spans="1:19" ht="18">
      <c r="A7" s="30" t="s">
        <v>58</v>
      </c>
      <c r="B7" s="31"/>
      <c r="C7" s="31"/>
      <c r="D7" s="31"/>
      <c r="E7" s="31"/>
      <c r="F7" s="40">
        <f ca="1">(G8*18%)+(H8*10%)+(I8*15%)</f>
        <v>26166.318578298567</v>
      </c>
      <c r="G7" s="40">
        <f ca="1">(F8*5%)+(H8*15%)+(I8*20%)</f>
        <v>27518.88101278861</v>
      </c>
      <c r="H7" s="40">
        <f ca="1">(F8*25%)+(G8*10%)</f>
        <v>20268.681421067176</v>
      </c>
      <c r="I7" s="40">
        <f ca="1">(F8*25%)+(G8*20%)+(H8*20%)</f>
        <v>39832.938285191951</v>
      </c>
      <c r="J7" s="31"/>
      <c r="K7" s="31"/>
      <c r="L7" s="31"/>
      <c r="M7" s="31"/>
      <c r="N7" s="31"/>
      <c r="O7" s="31"/>
      <c r="P7" s="31"/>
      <c r="Q7" s="31"/>
      <c r="R7" s="31"/>
      <c r="S7" s="36"/>
    </row>
    <row r="8" spans="1:19" ht="18">
      <c r="A8" s="37" t="s">
        <v>59</v>
      </c>
      <c r="B8" s="31"/>
      <c r="C8" s="31"/>
      <c r="D8" s="31"/>
      <c r="E8" s="31"/>
      <c r="F8" s="41">
        <f ca="1">F6+F7</f>
        <v>61615.891227871216</v>
      </c>
      <c r="G8" s="41">
        <f ca="1">G6+G7</f>
        <v>48647.086140993735</v>
      </c>
      <c r="H8" s="41">
        <f ca="1">H6+H7</f>
        <v>73497.741250127001</v>
      </c>
      <c r="I8" s="41">
        <f ca="1">I6+I7</f>
        <v>67067.126319379982</v>
      </c>
      <c r="J8" s="31"/>
      <c r="K8" s="31"/>
      <c r="L8" s="31"/>
      <c r="M8" s="31"/>
      <c r="N8" s="31"/>
      <c r="O8" s="31"/>
      <c r="P8" s="31"/>
      <c r="Q8" s="31"/>
      <c r="R8" s="31"/>
      <c r="S8" s="36"/>
    </row>
    <row r="9" spans="1:19" ht="18">
      <c r="A9" s="30" t="s">
        <v>60</v>
      </c>
      <c r="B9" s="42"/>
      <c r="C9" s="43">
        <f ca="1">$F8*K9</f>
        <v>9242.3836841806824</v>
      </c>
      <c r="D9" s="43">
        <f ca="1">$F8*L9</f>
        <v>6161.5891227871216</v>
      </c>
      <c r="E9" s="43">
        <f ca="1">$F8*M9</f>
        <v>12323.178245574243</v>
      </c>
      <c r="F9" s="31"/>
      <c r="G9" s="31"/>
      <c r="H9" s="31"/>
      <c r="I9" s="31"/>
      <c r="J9" s="31"/>
      <c r="K9" s="44">
        <v>0.15</v>
      </c>
      <c r="L9" s="44">
        <v>0.1</v>
      </c>
      <c r="M9" s="44">
        <v>0.2</v>
      </c>
      <c r="N9" s="45"/>
      <c r="O9" s="45"/>
      <c r="P9" s="45"/>
      <c r="Q9" s="45"/>
      <c r="R9" s="31"/>
      <c r="S9" s="36"/>
    </row>
    <row r="10" spans="1:19" ht="18">
      <c r="A10" s="30" t="s">
        <v>61</v>
      </c>
      <c r="B10" s="42"/>
      <c r="C10" s="43">
        <f ca="1">$G8*K10</f>
        <v>3405.2960298695616</v>
      </c>
      <c r="D10" s="43">
        <f ca="1">$G8*L10</f>
        <v>7297.0629211490605</v>
      </c>
      <c r="E10" s="43">
        <f ca="1">$G8*M10</f>
        <v>14594.125842298121</v>
      </c>
      <c r="F10" s="31"/>
      <c r="G10" s="31"/>
      <c r="H10" s="31"/>
      <c r="I10" s="31"/>
      <c r="J10" s="31"/>
      <c r="K10" s="44">
        <v>7.0000000000000007E-2</v>
      </c>
      <c r="L10" s="44">
        <v>0.15</v>
      </c>
      <c r="M10" s="44">
        <v>0.3</v>
      </c>
      <c r="N10" s="31"/>
      <c r="O10" s="31"/>
      <c r="P10" s="31"/>
      <c r="Q10" s="31"/>
      <c r="R10" s="31"/>
      <c r="S10" s="36"/>
    </row>
    <row r="11" spans="1:19" ht="18">
      <c r="A11" s="30" t="s">
        <v>62</v>
      </c>
      <c r="B11" s="42"/>
      <c r="C11" s="43">
        <f ca="1">$H8*K11</f>
        <v>14699.5482500254</v>
      </c>
      <c r="D11" s="43">
        <f ca="1">$H8*L11</f>
        <v>22049.3223750381</v>
      </c>
      <c r="E11" s="43">
        <f ca="1">$H8*M11</f>
        <v>3674.88706250635</v>
      </c>
      <c r="F11" s="31"/>
      <c r="G11" s="31"/>
      <c r="H11" s="31"/>
      <c r="I11" s="31"/>
      <c r="J11" s="31"/>
      <c r="K11" s="44">
        <v>0.2</v>
      </c>
      <c r="L11" s="44">
        <v>0.3</v>
      </c>
      <c r="M11" s="44">
        <v>0.05</v>
      </c>
      <c r="N11" s="31"/>
      <c r="O11" s="31"/>
      <c r="P11" s="31"/>
      <c r="Q11" s="31"/>
      <c r="R11" s="31"/>
      <c r="S11" s="36"/>
    </row>
    <row r="12" spans="1:19" ht="18">
      <c r="A12" s="30" t="s">
        <v>63</v>
      </c>
      <c r="B12" s="42"/>
      <c r="C12" s="43">
        <f ca="1">$I8*K12</f>
        <v>20120.137895813994</v>
      </c>
      <c r="D12" s="43">
        <f ca="1">$I8*L12</f>
        <v>13413.425263875997</v>
      </c>
      <c r="E12" s="43">
        <f ca="1">$I8*M12</f>
        <v>10060.068947906997</v>
      </c>
      <c r="F12" s="31"/>
      <c r="G12" s="46"/>
      <c r="H12" s="31"/>
      <c r="I12" s="31"/>
      <c r="J12" s="31"/>
      <c r="K12" s="44">
        <v>0.3</v>
      </c>
      <c r="L12" s="44">
        <v>0.2</v>
      </c>
      <c r="M12" s="44">
        <v>0.15</v>
      </c>
      <c r="N12" s="31"/>
      <c r="O12" s="31"/>
      <c r="P12" s="31"/>
      <c r="Q12" s="31"/>
      <c r="R12" s="31"/>
      <c r="S12" s="36"/>
    </row>
    <row r="13" spans="1:19" ht="18">
      <c r="A13" s="37" t="s">
        <v>64</v>
      </c>
      <c r="B13" s="68">
        <f ca="1">SUM(C13:E13)</f>
        <v>259999.99999999997</v>
      </c>
      <c r="C13" s="38">
        <f ca="1">SUM(C6:C12)</f>
        <v>101145.99833852213</v>
      </c>
      <c r="D13" s="38">
        <f ca="1">SUM(D6:D12)</f>
        <v>88097.468058918646</v>
      </c>
      <c r="E13" s="38">
        <f ca="1">SUM(E6:E12)</f>
        <v>70756.533602559211</v>
      </c>
      <c r="F13" s="31"/>
      <c r="G13" s="31"/>
      <c r="H13" s="31"/>
      <c r="I13" s="31"/>
      <c r="J13" s="31"/>
      <c r="K13" s="33"/>
      <c r="L13" s="33"/>
      <c r="M13" s="33"/>
      <c r="N13" s="31"/>
      <c r="O13" s="31"/>
      <c r="P13" s="31"/>
      <c r="Q13" s="31"/>
      <c r="R13" s="31"/>
      <c r="S13" s="36"/>
    </row>
    <row r="14" spans="1:19" ht="18">
      <c r="A14" s="30" t="s">
        <v>65</v>
      </c>
      <c r="B14" s="31"/>
      <c r="C14" s="31">
        <v>20000</v>
      </c>
      <c r="D14" s="31">
        <v>15000</v>
      </c>
      <c r="E14" s="31">
        <v>18000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6"/>
    </row>
    <row r="15" spans="1:19" ht="18">
      <c r="A15" s="30" t="s">
        <v>66</v>
      </c>
      <c r="B15" s="43"/>
      <c r="C15" s="47">
        <f ca="1">C13/C14</f>
        <v>5.0572999169261061</v>
      </c>
      <c r="D15" s="47">
        <f ca="1">D13/D14</f>
        <v>5.8731645372612427</v>
      </c>
      <c r="E15" s="47">
        <f ca="1">E13/E14</f>
        <v>3.9309185334755119</v>
      </c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6"/>
    </row>
    <row r="16" spans="1:19" ht="18">
      <c r="A16" s="48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6"/>
    </row>
    <row r="17" spans="1:18" ht="20.25">
      <c r="A17" s="52" t="s">
        <v>75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</row>
    <row r="18" spans="1:18" ht="15" customHeight="1">
      <c r="A18" s="52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</row>
    <row r="19" spans="1:18" ht="23.25">
      <c r="A19" s="65">
        <v>-1</v>
      </c>
      <c r="B19" s="51" t="s">
        <v>90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</row>
    <row r="20" spans="1:18" ht="23.25">
      <c r="B20" s="51" t="s">
        <v>91</v>
      </c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</row>
    <row r="21" spans="1:18" ht="12.75" customHeight="1">
      <c r="B21" s="19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</row>
    <row r="22" spans="1:18" ht="23.25">
      <c r="A22" s="65">
        <v>-2</v>
      </c>
      <c r="B22" s="51" t="s">
        <v>92</v>
      </c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</row>
    <row r="23" spans="1:18" ht="14.25" customHeight="1">
      <c r="A23" s="65"/>
      <c r="B23" s="51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</row>
    <row r="24" spans="1:18" ht="21">
      <c r="B24" s="66" t="s">
        <v>81</v>
      </c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</row>
    <row r="25" spans="1:18" ht="21">
      <c r="B25" s="67" t="s">
        <v>86</v>
      </c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</row>
    <row r="26" spans="1:18" ht="15" customHeight="1">
      <c r="B26" s="67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</row>
    <row r="27" spans="1:18" ht="21">
      <c r="B27" s="66" t="s">
        <v>82</v>
      </c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</row>
    <row r="28" spans="1:18" ht="23.25">
      <c r="B28" s="67" t="s">
        <v>87</v>
      </c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R28" s="50"/>
    </row>
    <row r="29" spans="1:18" ht="15" customHeight="1">
      <c r="B29" s="67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R29" s="50"/>
    </row>
    <row r="30" spans="1:18" ht="23.25">
      <c r="B30" s="66" t="s">
        <v>83</v>
      </c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R30" s="50"/>
    </row>
    <row r="31" spans="1:18" ht="23.25">
      <c r="B31" s="67" t="s">
        <v>85</v>
      </c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R31" s="50"/>
    </row>
    <row r="32" spans="1:18" ht="11.25" customHeight="1">
      <c r="B32" s="67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R32" s="50"/>
    </row>
    <row r="33" spans="1:18" ht="23.25">
      <c r="B33" s="66" t="s">
        <v>84</v>
      </c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R33" s="50"/>
    </row>
    <row r="34" spans="1:18" ht="23.25">
      <c r="B34" s="67" t="s">
        <v>88</v>
      </c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R34" s="50"/>
    </row>
    <row r="35" spans="1:18" ht="23.25">
      <c r="B35" s="67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R35" s="50"/>
    </row>
    <row r="36" spans="1:18" ht="28.5">
      <c r="A36" s="65">
        <v>-3</v>
      </c>
      <c r="B36" s="51" t="s">
        <v>89</v>
      </c>
      <c r="C36" s="49"/>
      <c r="D36" s="53"/>
      <c r="E36" s="53"/>
      <c r="F36" s="53"/>
      <c r="G36" s="53"/>
      <c r="H36" s="53"/>
      <c r="I36" s="53"/>
      <c r="J36" s="53"/>
      <c r="K36" s="53"/>
      <c r="L36" s="53"/>
      <c r="M36" s="54"/>
      <c r="N36" s="53"/>
      <c r="O36" s="53"/>
      <c r="P36" s="53"/>
      <c r="Q36" s="54"/>
      <c r="R36" s="53"/>
    </row>
    <row r="37" spans="1:18" ht="23.25">
      <c r="A37" s="65"/>
      <c r="B37" s="51"/>
      <c r="C37" s="49"/>
      <c r="D37" s="53"/>
      <c r="E37" s="53"/>
      <c r="F37" s="53"/>
      <c r="G37" s="53"/>
      <c r="H37" s="53"/>
      <c r="I37" s="53"/>
      <c r="J37" s="53"/>
      <c r="K37" s="53"/>
      <c r="L37" s="53"/>
      <c r="M37" s="54"/>
      <c r="N37" s="53"/>
      <c r="O37" s="53"/>
      <c r="P37" s="53"/>
      <c r="Q37" s="54"/>
      <c r="R37" s="53"/>
    </row>
    <row r="38" spans="1:18" ht="23.25">
      <c r="A38" s="65"/>
      <c r="B38" s="51"/>
      <c r="C38" s="49"/>
      <c r="D38" s="53"/>
      <c r="E38" s="53"/>
      <c r="F38" s="53"/>
      <c r="G38" s="53"/>
      <c r="H38" s="53"/>
      <c r="I38" s="53"/>
      <c r="J38" s="53"/>
      <c r="K38" s="53"/>
      <c r="L38" s="53"/>
      <c r="M38" s="54"/>
      <c r="N38" s="53"/>
      <c r="O38" s="53"/>
      <c r="P38" s="53"/>
      <c r="Q38" s="54"/>
      <c r="R38" s="53"/>
    </row>
    <row r="39" spans="1:18" ht="23.25">
      <c r="A39" s="65"/>
      <c r="B39" s="51"/>
      <c r="C39" s="49"/>
      <c r="D39" s="53"/>
      <c r="E39" s="53"/>
      <c r="F39" s="53"/>
      <c r="G39" s="53"/>
      <c r="H39" s="53"/>
      <c r="I39" s="53"/>
      <c r="J39" s="53"/>
      <c r="K39" s="53"/>
      <c r="L39" s="53"/>
      <c r="M39" s="54"/>
      <c r="N39" s="53"/>
      <c r="O39" s="53"/>
      <c r="P39" s="53"/>
      <c r="Q39" s="54"/>
      <c r="R39" s="50" t="s">
        <v>67</v>
      </c>
    </row>
    <row r="40" spans="1:18" ht="21">
      <c r="B40" s="49"/>
      <c r="C40" s="49"/>
      <c r="D40" s="53"/>
      <c r="E40" s="53"/>
      <c r="F40" s="53"/>
      <c r="G40" s="53"/>
      <c r="H40" s="53"/>
      <c r="I40" s="53"/>
      <c r="J40" s="53"/>
      <c r="K40" s="53"/>
      <c r="L40" s="53"/>
      <c r="M40" s="54"/>
      <c r="N40" s="53"/>
      <c r="O40" s="53"/>
      <c r="P40" s="53"/>
      <c r="Q40" s="54"/>
      <c r="R40" s="55" t="s">
        <v>68</v>
      </c>
    </row>
    <row r="41" spans="1:18" ht="21"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6"/>
    </row>
    <row r="42" spans="1:18" ht="21">
      <c r="C42" s="60"/>
      <c r="D42" s="61"/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2" t="s">
        <v>69</v>
      </c>
    </row>
    <row r="43" spans="1:18" ht="21">
      <c r="C43" s="60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3" t="s">
        <v>70</v>
      </c>
    </row>
    <row r="44" spans="1:18" ht="21">
      <c r="C44" s="60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3" t="s">
        <v>71</v>
      </c>
    </row>
    <row r="45" spans="1:18" ht="21">
      <c r="C45" s="60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3" t="s">
        <v>72</v>
      </c>
    </row>
    <row r="46" spans="1:18" ht="21"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7"/>
    </row>
    <row r="47" spans="1:18" ht="21"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8" t="s">
        <v>76</v>
      </c>
    </row>
    <row r="48" spans="1:18" ht="21"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8" t="s">
        <v>77</v>
      </c>
    </row>
    <row r="49" spans="4:18" ht="21"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9"/>
    </row>
    <row r="50" spans="4:18" ht="21"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8" t="s">
        <v>78</v>
      </c>
    </row>
    <row r="51" spans="4:18" ht="21"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9"/>
    </row>
    <row r="52" spans="4:18" ht="21"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64" t="s">
        <v>79</v>
      </c>
    </row>
    <row r="53" spans="4:18" ht="21"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64" t="s">
        <v>73</v>
      </c>
    </row>
    <row r="54" spans="4:18" ht="21"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9"/>
    </row>
    <row r="55" spans="4:18" ht="21"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64" t="s">
        <v>80</v>
      </c>
    </row>
    <row r="56" spans="4:18" ht="21"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64" t="s">
        <v>74</v>
      </c>
    </row>
  </sheetData>
  <pageMargins left="0.7" right="0.7" top="0.75" bottom="0.75" header="0.3" footer="0.3"/>
  <pageSetup scale="27" orientation="portrait" r:id="rId1"/>
  <colBreaks count="1" manualBreakCount="1">
    <brk id="19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طريقة التوزيع المباشر</vt:lpstr>
      <vt:lpstr>طريقة التوزيع التنازلي</vt:lpstr>
      <vt:lpstr>طريقة التوزيع التبادلي</vt:lpstr>
      <vt:lpstr>'طريقة التوزيع التبادلي'!Print_Area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Hatem Abd-All-Fattah</dc:creator>
  <cp:lastModifiedBy>HNSRH</cp:lastModifiedBy>
  <dcterms:created xsi:type="dcterms:W3CDTF">2015-03-03T08:43:55Z</dcterms:created>
  <dcterms:modified xsi:type="dcterms:W3CDTF">2015-03-14T15:02:28Z</dcterms:modified>
</cp:coreProperties>
</file>