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الخطة التشغيلية " sheetId="2" r:id="rId1"/>
    <sheet name="الخطة المالية" sheetId="3" r:id="rId2"/>
  </sheets>
  <definedNames>
    <definedName name="_xlnm.Print_Area" localSheetId="0">'الخطة التشغيلية '!$B$2:$R$88</definedName>
    <definedName name="_xlnm.Print_Area" localSheetId="1">'الخطة المالية'!$B$2:$M$41</definedName>
  </definedNames>
  <calcPr calcId="145621"/>
</workbook>
</file>

<file path=xl/calcChain.xml><?xml version="1.0" encoding="utf-8"?>
<calcChain xmlns="http://schemas.openxmlformats.org/spreadsheetml/2006/main">
  <c r="M6" i="2" l="1"/>
  <c r="M7" i="2" s="1"/>
  <c r="M8" i="2" s="1"/>
  <c r="H7" i="2"/>
  <c r="H8" i="2" s="1"/>
  <c r="M66" i="2" l="1"/>
  <c r="D7" i="3" s="1"/>
  <c r="C66" i="2"/>
  <c r="N65" i="2"/>
  <c r="O65" i="2" s="1"/>
  <c r="P65" i="2" s="1"/>
  <c r="Q65" i="2" s="1"/>
  <c r="F65" i="2"/>
  <c r="G65" i="2" s="1"/>
  <c r="D65" i="2"/>
  <c r="E65" i="2" s="1"/>
  <c r="N64" i="2"/>
  <c r="O64" i="2" s="1"/>
  <c r="P64" i="2" s="1"/>
  <c r="Q64" i="2" s="1"/>
  <c r="D64" i="2"/>
  <c r="E64" i="2" s="1"/>
  <c r="F64" i="2" s="1"/>
  <c r="G64" i="2" s="1"/>
  <c r="N63" i="2"/>
  <c r="O63" i="2" s="1"/>
  <c r="P63" i="2" s="1"/>
  <c r="Q63" i="2" s="1"/>
  <c r="D63" i="2"/>
  <c r="E63" i="2" s="1"/>
  <c r="F63" i="2" s="1"/>
  <c r="G63" i="2" s="1"/>
  <c r="N62" i="2"/>
  <c r="O62" i="2" s="1"/>
  <c r="P62" i="2" s="1"/>
  <c r="Q62" i="2" s="1"/>
  <c r="D62" i="2"/>
  <c r="E62" i="2" s="1"/>
  <c r="F62" i="2" s="1"/>
  <c r="G62" i="2" s="1"/>
  <c r="N61" i="2"/>
  <c r="O61" i="2" s="1"/>
  <c r="P61" i="2" s="1"/>
  <c r="Q61" i="2" s="1"/>
  <c r="D61" i="2"/>
  <c r="E61" i="2" s="1"/>
  <c r="F61" i="2" s="1"/>
  <c r="G61" i="2" s="1"/>
  <c r="N60" i="2"/>
  <c r="O60" i="2" s="1"/>
  <c r="D60" i="2"/>
  <c r="E51" i="2"/>
  <c r="O49" i="2" s="1"/>
  <c r="O40" i="2"/>
  <c r="O48" i="2" s="1"/>
  <c r="E40" i="2"/>
  <c r="O47" i="2" s="1"/>
  <c r="M16" i="2"/>
  <c r="M17" i="2" s="1"/>
  <c r="N15" i="2"/>
  <c r="O15" i="2" s="1"/>
  <c r="P15" i="2" s="1"/>
  <c r="Q15" i="2" s="1"/>
  <c r="R15" i="2" s="1"/>
  <c r="E15" i="2"/>
  <c r="F15" i="2" s="1"/>
  <c r="G15" i="2" s="1"/>
  <c r="H15" i="2" s="1"/>
  <c r="I15" i="2" s="1"/>
  <c r="N14" i="2"/>
  <c r="O14" i="2" s="1"/>
  <c r="P14" i="2" s="1"/>
  <c r="Q14" i="2" s="1"/>
  <c r="R14" i="2" s="1"/>
  <c r="E14" i="2"/>
  <c r="F14" i="2" s="1"/>
  <c r="G14" i="2" s="1"/>
  <c r="H14" i="2" s="1"/>
  <c r="I14" i="2" s="1"/>
  <c r="N13" i="2"/>
  <c r="O13" i="2" s="1"/>
  <c r="P13" i="2" s="1"/>
  <c r="Q13" i="2" s="1"/>
  <c r="R13" i="2" s="1"/>
  <c r="E13" i="2"/>
  <c r="F13" i="2" s="1"/>
  <c r="G13" i="2" s="1"/>
  <c r="H13" i="2" s="1"/>
  <c r="I13" i="2" s="1"/>
  <c r="E12" i="2"/>
  <c r="O66" i="2" l="1"/>
  <c r="D9" i="3"/>
  <c r="D18" i="3"/>
  <c r="E16" i="2"/>
  <c r="J21" i="2" s="1"/>
  <c r="M73" i="2" s="1"/>
  <c r="N66" i="2"/>
  <c r="F12" i="2"/>
  <c r="G12" i="2" s="1"/>
  <c r="H12" i="2" s="1"/>
  <c r="D66" i="2"/>
  <c r="G83" i="2" s="1"/>
  <c r="H7" i="3"/>
  <c r="N12" i="2"/>
  <c r="O50" i="2"/>
  <c r="O52" i="2" s="1"/>
  <c r="P60" i="2"/>
  <c r="F7" i="3"/>
  <c r="O84" i="2"/>
  <c r="E84" i="2"/>
  <c r="E60" i="2"/>
  <c r="C73" i="2"/>
  <c r="E83" i="2"/>
  <c r="G16" i="2" l="1"/>
  <c r="J23" i="2" s="1"/>
  <c r="F16" i="2"/>
  <c r="J22" i="2" s="1"/>
  <c r="D73" i="2"/>
  <c r="F9" i="3"/>
  <c r="E85" i="2"/>
  <c r="E86" i="2" s="1"/>
  <c r="E87" i="2" s="1"/>
  <c r="N21" i="2"/>
  <c r="E66" i="2"/>
  <c r="F60" i="2"/>
  <c r="K84" i="2"/>
  <c r="G84" i="2"/>
  <c r="M84" i="2" s="1"/>
  <c r="P66" i="2"/>
  <c r="Q60" i="2"/>
  <c r="Q66" i="2" s="1"/>
  <c r="D17" i="3"/>
  <c r="D20" i="3" s="1"/>
  <c r="E23" i="3" s="1"/>
  <c r="E72" i="2"/>
  <c r="E33" i="3"/>
  <c r="F72" i="2"/>
  <c r="C72" i="2"/>
  <c r="C74" i="2" s="1"/>
  <c r="M72" i="2" s="1"/>
  <c r="M74" i="2" s="1"/>
  <c r="G72" i="2"/>
  <c r="D72" i="2"/>
  <c r="H16" i="2"/>
  <c r="I12" i="2"/>
  <c r="I16" i="2" s="1"/>
  <c r="N16" i="2"/>
  <c r="D6" i="3" s="1"/>
  <c r="D8" i="3" s="1"/>
  <c r="D10" i="3" s="1"/>
  <c r="O12" i="2"/>
  <c r="F17" i="2" l="1"/>
  <c r="G17" i="2"/>
  <c r="D74" i="2"/>
  <c r="N72" i="2" s="1"/>
  <c r="E25" i="3"/>
  <c r="E27" i="3" s="1"/>
  <c r="L7" i="3"/>
  <c r="O16" i="2"/>
  <c r="P12" i="2"/>
  <c r="J7" i="3"/>
  <c r="O73" i="2"/>
  <c r="K85" i="2"/>
  <c r="N23" i="2"/>
  <c r="J24" i="2"/>
  <c r="H17" i="2"/>
  <c r="N73" i="2"/>
  <c r="N74" i="2" s="1"/>
  <c r="G85" i="2"/>
  <c r="G86" i="2" s="1"/>
  <c r="G87" i="2" s="1"/>
  <c r="N22" i="2"/>
  <c r="D11" i="3"/>
  <c r="D12" i="3" s="1"/>
  <c r="E34" i="3" s="1"/>
  <c r="F66" i="2"/>
  <c r="G60" i="2"/>
  <c r="G66" i="2" s="1"/>
  <c r="I17" i="2"/>
  <c r="J25" i="2"/>
  <c r="O85" i="2" s="1"/>
  <c r="H9" i="3"/>
  <c r="K83" i="2"/>
  <c r="E73" i="2"/>
  <c r="E74" i="2" s="1"/>
  <c r="O72" i="2" s="1"/>
  <c r="O74" i="2" s="1"/>
  <c r="K86" i="2" l="1"/>
  <c r="K87" i="2" s="1"/>
  <c r="L9" i="3"/>
  <c r="O83" i="2"/>
  <c r="O86" i="2" s="1"/>
  <c r="O87" i="2" s="1"/>
  <c r="G73" i="2"/>
  <c r="G74" i="2" s="1"/>
  <c r="Q72" i="2" s="1"/>
  <c r="J9" i="3"/>
  <c r="F73" i="2"/>
  <c r="F74" i="2" s="1"/>
  <c r="P72" i="2" s="1"/>
  <c r="M83" i="2"/>
  <c r="O17" i="2"/>
  <c r="F6" i="3"/>
  <c r="F8" i="3" s="1"/>
  <c r="F10" i="3" s="1"/>
  <c r="Q73" i="2"/>
  <c r="N25" i="2"/>
  <c r="P73" i="2"/>
  <c r="N24" i="2"/>
  <c r="M85" i="2"/>
  <c r="P16" i="2"/>
  <c r="Q12" i="2"/>
  <c r="Q74" i="2" l="1"/>
  <c r="M86" i="2"/>
  <c r="M87" i="2" s="1"/>
  <c r="P74" i="2"/>
  <c r="R12" i="2"/>
  <c r="R16" i="2" s="1"/>
  <c r="Q16" i="2"/>
  <c r="H6" i="3"/>
  <c r="H8" i="3" s="1"/>
  <c r="H10" i="3" s="1"/>
  <c r="P17" i="2"/>
  <c r="F11" i="3"/>
  <c r="F12" i="3" s="1"/>
  <c r="E35" i="3" s="1"/>
  <c r="L6" i="3" l="1"/>
  <c r="L8" i="3" s="1"/>
  <c r="L10" i="3" s="1"/>
  <c r="R17" i="2"/>
  <c r="J6" i="3"/>
  <c r="J8" i="3" s="1"/>
  <c r="J10" i="3" s="1"/>
  <c r="Q17" i="2"/>
  <c r="H11" i="3"/>
  <c r="H12" i="3" s="1"/>
  <c r="E36" i="3" s="1"/>
  <c r="L11" i="3" l="1"/>
  <c r="L12" i="3" s="1"/>
  <c r="E38" i="3" s="1"/>
  <c r="J11" i="3"/>
  <c r="J12" i="3" s="1"/>
  <c r="E37" i="3" s="1"/>
  <c r="E39" i="3" l="1"/>
  <c r="E40" i="3" s="1"/>
</calcChain>
</file>

<file path=xl/sharedStrings.xml><?xml version="1.0" encoding="utf-8"?>
<sst xmlns="http://schemas.openxmlformats.org/spreadsheetml/2006/main" count="226" uniqueCount="222">
  <si>
    <t>الـــخــطــة الــتــشــغــيــلــيــة</t>
  </si>
  <si>
    <t>اولأ : تخطيط الطاقة الأنتاجية B29</t>
  </si>
  <si>
    <t>أ. ما هو المنتج (المنتجات ) أو الخدمة المقدمة ( التنبؤ بالمبيعات ) :</t>
  </si>
  <si>
    <t>عدد أيام العمل</t>
  </si>
  <si>
    <t>عدد ساعات العمل</t>
  </si>
  <si>
    <t>الأسبوعية :</t>
  </si>
  <si>
    <t>أسبوعية :</t>
  </si>
  <si>
    <t>الشهرية :</t>
  </si>
  <si>
    <t>الشهرية  :</t>
  </si>
  <si>
    <t>السنوية  :</t>
  </si>
  <si>
    <t>السنوية  :</t>
  </si>
  <si>
    <t>عدد الوحدات المتوقع بيعها</t>
  </si>
  <si>
    <t>سعر الوحدات المتوقع بيعها</t>
  </si>
  <si>
    <t>الوحدات المتوقع بيعها</t>
  </si>
  <si>
    <t>اسم المنتج</t>
  </si>
  <si>
    <t>عدد الوحدات</t>
  </si>
  <si>
    <t>السنة الأولى</t>
  </si>
  <si>
    <t>السنة الثانية</t>
  </si>
  <si>
    <t>السنة الثالثة</t>
  </si>
  <si>
    <t>السنة الرابعة</t>
  </si>
  <si>
    <t>السنة الخامسة</t>
  </si>
  <si>
    <t>الوحدات المتوقع بيعها</t>
  </si>
  <si>
    <t>اسم المنتج</t>
  </si>
  <si>
    <t>السعر</t>
  </si>
  <si>
    <t>السنة الأولى</t>
  </si>
  <si>
    <t>السنة الثانية</t>
  </si>
  <si>
    <t>السنة الثالثة</t>
  </si>
  <si>
    <t>السنة الرابعة</t>
  </si>
  <si>
    <t>السنة الخامسة</t>
  </si>
  <si>
    <t>منتج 1</t>
  </si>
  <si>
    <t>منتج 1</t>
  </si>
  <si>
    <t>منتج2</t>
  </si>
  <si>
    <t>منتج2</t>
  </si>
  <si>
    <t>منتج 3</t>
  </si>
  <si>
    <t>منتج 3</t>
  </si>
  <si>
    <t>منتج 4</t>
  </si>
  <si>
    <t>منتج 4</t>
  </si>
  <si>
    <t>الأجمالى</t>
  </si>
  <si>
    <t>الأجمالى</t>
  </si>
  <si>
    <t>نسبة الأرتفاع/الانخفاض</t>
  </si>
  <si>
    <t>نسبة الأرتفاع/الانخفاض</t>
  </si>
  <si>
    <t>ب . الوحدات المتوقع إنتاجها ( المفترضة ) - القدرة الإنتاجية السنوية المتوقعة - (نسبة مئوية تتراوح بين 103% إلى 108% من إجمالي المبيعات السنوية حسب طبيعة المنتج أو الخدمة المقدمة ).</t>
  </si>
  <si>
    <t>العام الأول</t>
  </si>
  <si>
    <t>العام الثاني</t>
  </si>
  <si>
    <t>العام الثالث</t>
  </si>
  <si>
    <t>العام الرابع</t>
  </si>
  <si>
    <t>العام الخامس</t>
  </si>
  <si>
    <t>ثانيًا : تحديد التكاليف الأستثمارية</t>
  </si>
  <si>
    <t>تكاليف الاصول الثابته : أ + ب</t>
  </si>
  <si>
    <t>أ. ) تحديد تكاليف الآلات والمعدات والسيارات : :</t>
  </si>
  <si>
    <t>ب ) تحديد تكاليف الأثاث والديكور  :</t>
  </si>
  <si>
    <t>رقم</t>
  </si>
  <si>
    <t>الآلات والمعدات والمغاسل</t>
  </si>
  <si>
    <t>متوافر/غير متوافر</t>
  </si>
  <si>
    <t>التكلفة</t>
  </si>
  <si>
    <t>رقم</t>
  </si>
  <si>
    <t>الأثاث والديكور</t>
  </si>
  <si>
    <t>متوافر/غير متوافر</t>
  </si>
  <si>
    <t>التكلفة</t>
  </si>
  <si>
    <t>سيارة</t>
  </si>
  <si>
    <t>غير متوافر</t>
  </si>
  <si>
    <t>كراسي</t>
  </si>
  <si>
    <t>غير متوافر</t>
  </si>
  <si>
    <t>اجهزة حاسب</t>
  </si>
  <si>
    <t>غير متوافر</t>
  </si>
  <si>
    <t>طاولات</t>
  </si>
  <si>
    <t>غير متوافر</t>
  </si>
  <si>
    <t>تكيفات</t>
  </si>
  <si>
    <t>غير متوافر</t>
  </si>
  <si>
    <t>اثاث مكتبي</t>
  </si>
  <si>
    <t>غير متوافر</t>
  </si>
  <si>
    <t>معدات نضافة</t>
  </si>
  <si>
    <t>غير متوافر</t>
  </si>
  <si>
    <t>ديكورات</t>
  </si>
  <si>
    <t>غير متوافر</t>
  </si>
  <si>
    <t>اداوت انترنت وشبكات</t>
  </si>
  <si>
    <t>غير متوافر</t>
  </si>
  <si>
    <t>سراميك</t>
  </si>
  <si>
    <t>غير متوافر</t>
  </si>
  <si>
    <t>اجهزة حاسب</t>
  </si>
  <si>
    <t>غير متوافر</t>
  </si>
  <si>
    <t>دهانات</t>
  </si>
  <si>
    <t>غير متوافر</t>
  </si>
  <si>
    <t>مغاسل</t>
  </si>
  <si>
    <t>غير متوافر</t>
  </si>
  <si>
    <t>ستائر</t>
  </si>
  <si>
    <t>غير متوافر</t>
  </si>
  <si>
    <t>آلات كوي</t>
  </si>
  <si>
    <t>غير متوافر</t>
  </si>
  <si>
    <t>عدد واداوت</t>
  </si>
  <si>
    <t>غير متوافر</t>
  </si>
  <si>
    <t>مجموع تكاليف الأثاث والديكور</t>
  </si>
  <si>
    <t>ج. تحديد تكاليف التأسيس  :</t>
  </si>
  <si>
    <t>د. اجمالي التكاليف الاستثمارية :</t>
  </si>
  <si>
    <t>رقم</t>
  </si>
  <si>
    <t>بند المصروف</t>
  </si>
  <si>
    <t>متوافر/غير متوافر</t>
  </si>
  <si>
    <t>التكلفة</t>
  </si>
  <si>
    <t>رقم</t>
  </si>
  <si>
    <t>بيان</t>
  </si>
  <si>
    <t>التكلفة</t>
  </si>
  <si>
    <t>رسوم تراخيص</t>
  </si>
  <si>
    <t>غير متوافر</t>
  </si>
  <si>
    <t>مجموع التكلفة للآلات والمعدات والسيارات</t>
  </si>
  <si>
    <t>تأسيس الموقع الإلكتروني</t>
  </si>
  <si>
    <t>غير متوافر</t>
  </si>
  <si>
    <t>مجموع تكاليف الأثاث والديكور</t>
  </si>
  <si>
    <t>مصاريف حكومية ( سجل تجاري أوتصديقات )</t>
  </si>
  <si>
    <t>غير متوافر</t>
  </si>
  <si>
    <t>مجموع تكاليف التأسيس</t>
  </si>
  <si>
    <t>مصاريف أخرى قبل التشغبل</t>
  </si>
  <si>
    <t>غير متوافر</t>
  </si>
  <si>
    <t>اجمالي التكاليف الأستثمارية</t>
  </si>
  <si>
    <t>مجموع تكاليف التأسيس</t>
  </si>
  <si>
    <t>التكاليف الاستثمارية = تكلفة التأسيس + تكاليف الاصول الثابتة</t>
  </si>
  <si>
    <t>ثالثًا : تحديد التكاليف التشغيلية</t>
  </si>
  <si>
    <t>أ‌-)  تحديد التكاليف التشغيلية الثابتة  Fixed Costs :</t>
  </si>
  <si>
    <t>ب ) تحديد  التكاليف التشغيلية المتغيرة   Variable Costs  :</t>
  </si>
  <si>
    <t>معدل الزيادة السنوي</t>
  </si>
  <si>
    <t>معدل الزيادة السنوي</t>
  </si>
  <si>
    <t>البيان</t>
  </si>
  <si>
    <t>التكلفة السنوية للعام الأول</t>
  </si>
  <si>
    <t>التكلفة السنوية للعام الثاني</t>
  </si>
  <si>
    <t>التكلفة السنوية للعام الثالث</t>
  </si>
  <si>
    <t>التكلفة السنوية للعام الرابع</t>
  </si>
  <si>
    <t>التكلفة السنوية للعام الخامس</t>
  </si>
  <si>
    <t>البيان</t>
  </si>
  <si>
    <t>التكلفة السنوية للعام الأول</t>
  </si>
  <si>
    <t>التكلفة السنوية للعام الثاني</t>
  </si>
  <si>
    <t>التكلفة السنوية للعام الثالث</t>
  </si>
  <si>
    <t>التكلفة السنوية للعام الرابع</t>
  </si>
  <si>
    <t>التكلفة السنوية للعام الخامس</t>
  </si>
  <si>
    <t>الإيجار</t>
  </si>
  <si>
    <t>(المواد الخام)</t>
  </si>
  <si>
    <t>الرواتب</t>
  </si>
  <si>
    <t>الأجور</t>
  </si>
  <si>
    <t>صيانة الآلات الدورية</t>
  </si>
  <si>
    <t>فواتير الكهرباء والماء والهاتف</t>
  </si>
  <si>
    <t>التأمين</t>
  </si>
  <si>
    <t>أجور توصيل البضائع</t>
  </si>
  <si>
    <t>مصاريف اخرى</t>
  </si>
  <si>
    <t>مصاريف اخرى</t>
  </si>
  <si>
    <t>تكاليف تشغيلية ثابتة أخرى</t>
  </si>
  <si>
    <t>تكاليف متغيرة تشغيلية اخرى</t>
  </si>
  <si>
    <t>إجمالي التكلفة الثابتة</t>
  </si>
  <si>
    <t>إجمالي التكلفة المتغيرة</t>
  </si>
  <si>
    <t>ج -  تحديد  التكاليف الكلية  Total Costs :</t>
  </si>
  <si>
    <t>د -  تحديد  تكلفة الوحدة الواحدة Unit cost  :</t>
  </si>
  <si>
    <t>البيان</t>
  </si>
  <si>
    <t>إجمالي التكاليف للعام الأول</t>
  </si>
  <si>
    <t>إجمالي التكاليف للعام الثاني</t>
  </si>
  <si>
    <t>إجمالي التكاليف للعام الثالث</t>
  </si>
  <si>
    <t>اجمالي التكاليف للعام الرابع</t>
  </si>
  <si>
    <t>اجمالي التكاليف للعام الخامس</t>
  </si>
  <si>
    <t>البيان</t>
  </si>
  <si>
    <t>العام الأول</t>
  </si>
  <si>
    <t>العام الثاني</t>
  </si>
  <si>
    <t>العام الثالث</t>
  </si>
  <si>
    <t>اجمالي التكاليف للعام الرابع</t>
  </si>
  <si>
    <t>اجمالي التكاليف للعام الخامس</t>
  </si>
  <si>
    <t>التكاليف الأستثمارية</t>
  </si>
  <si>
    <t>التكاليف الكلية</t>
  </si>
  <si>
    <t>إجمالي تكاليف التشغيل " ثابتة + متغيرة "</t>
  </si>
  <si>
    <t>/  عدد الوحدات المتوقع انتاجها</t>
  </si>
  <si>
    <t>إجمالي التكاليف</t>
  </si>
  <si>
    <t>تكلفة الوحدة الواحدة</t>
  </si>
  <si>
    <t>خامسًا : حساب نقطة التعادل للمشروع</t>
  </si>
  <si>
    <t>نقطة التعادل ( Break - even point )</t>
  </si>
  <si>
    <t>بيان</t>
  </si>
  <si>
    <t>العام الأول</t>
  </si>
  <si>
    <t>العام الثاني</t>
  </si>
  <si>
    <t>العام الثالث</t>
  </si>
  <si>
    <t>العام الرابع</t>
  </si>
  <si>
    <t>العام الخامس</t>
  </si>
  <si>
    <t>التكاليف الثابتة</t>
  </si>
  <si>
    <t>متوسط سعر بيع المنتجات</t>
  </si>
  <si>
    <t>التكلفة المتغيرة للوحدة</t>
  </si>
  <si>
    <t>نقطة التعادل بالوحدات</t>
  </si>
  <si>
    <t>نقطة التعادل بالريال</t>
  </si>
  <si>
    <t>اولأ: قائمة الدخل   Income statement</t>
  </si>
  <si>
    <t>بيان</t>
  </si>
  <si>
    <t>العام الأول</t>
  </si>
  <si>
    <t>العام الثاني</t>
  </si>
  <si>
    <t>العام الثالث</t>
  </si>
  <si>
    <t>العام الرابع</t>
  </si>
  <si>
    <t>العام الخامس</t>
  </si>
  <si>
    <t>المبيعات                                                                             Sales</t>
  </si>
  <si>
    <t>يخصم التكاليف التشغيلية المتغيرة</t>
  </si>
  <si>
    <t>مجمل ربح التشغيل                                      Gross Operating Profit</t>
  </si>
  <si>
    <t>يخصم التكاليف التشغيلية الثابتة</t>
  </si>
  <si>
    <t>صافي الأرباح قبل الزكاة                          Net Profit Befor zakat Exp</t>
  </si>
  <si>
    <t>مصروف الزكاة         2.5%                                      Zaket Expense</t>
  </si>
  <si>
    <t>صافي الربح                                                                Net Income</t>
  </si>
  <si>
    <t>ثانيا : تحديد الأحتياجات التمويلية "التمويل المطلوب للمشروع</t>
  </si>
  <si>
    <t>{ التكاليف الأستثمارية + (لتكاليف الثابتة + التكاليف المتغيرة *12/5 ) } - التمويل الشخصي لاصحاب المشروع }</t>
  </si>
  <si>
    <t>التمويل المطلوب                   =</t>
  </si>
  <si>
    <t>التكاليف الأستثمارية</t>
  </si>
  <si>
    <t>التكاليف التشغيلية لفترة خمسة أشهر</t>
  </si>
  <si>
    <t>رأس مال اصحاب المشروع</t>
  </si>
  <si>
    <t>التمويل المطلوب</t>
  </si>
  <si>
    <t>بيانات الجهة التمويلة وطريق سداد التمويل</t>
  </si>
  <si>
    <t>اسم الجهة الممولة</t>
  </si>
  <si>
    <t>قيمة التمويل</t>
  </si>
  <si>
    <t>قيمة الفائدة</t>
  </si>
  <si>
    <t>اجمالي قيمة التمويل بالفوائد</t>
  </si>
  <si>
    <t>عدد الأقساط</t>
  </si>
  <si>
    <t>قيمة القسط السنوي</t>
  </si>
  <si>
    <t>ثالثًا : تقيم المشروع بإستخدام طريقة فترة الاسترداد</t>
  </si>
  <si>
    <t>بيان</t>
  </si>
  <si>
    <t>اجمالي التكاليف الإستثمارية</t>
  </si>
  <si>
    <t>التدفق النقدي للعام الأول  ( صافي الربح )</t>
  </si>
  <si>
    <t>التدفق النقدي للعام الثاني ( صافي الربح )</t>
  </si>
  <si>
    <t>التدفق النقدي للعام الثالث ( صافي الربح )</t>
  </si>
  <si>
    <t>التدفق النقدي للعام الرابع( صافي الربح )</t>
  </si>
  <si>
    <t>التدفق النقدي للعام الخامس( صافي الربح )</t>
  </si>
  <si>
    <t>متوسط التدفقات النقدية</t>
  </si>
  <si>
    <t>فترة الأسترداد</t>
  </si>
  <si>
    <t>بنك البلاد</t>
  </si>
  <si>
    <t>برجر</t>
  </si>
  <si>
    <t>مثلوثة</t>
  </si>
  <si>
    <t>مكرونة</t>
  </si>
  <si>
    <t>بيتزا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</si>
</sst>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_-;_-* #,##0\-;_-* &quot;-&quot;??_-;_-@"/>
    <numFmt numFmtId="165" formatCode="_-* #,##0.00_-;_-* #,##0.00\-;_-* &quot;-&quot;??_-;_-@"/>
  </numFmts>
  <fonts count="23" x14ac:knownFonts="1">
    <font>
      <sz val="10"/>
      <name val="Arial"/>
    </font>
    <font>
      <sz val="14"/>
      <color rgb="FF000000"/>
      <name val="Arial"/>
    </font>
    <font>
      <sz val="16"/>
      <color rgb="FF000000"/>
      <name val="Traditional Arabic"/>
      <family val="1"/>
    </font>
    <font>
      <b/>
      <u/>
      <sz val="16"/>
      <color rgb="FF800080"/>
      <name val="Traditional Arabic"/>
      <family val="1"/>
    </font>
    <font>
      <sz val="16"/>
      <name val="Traditional Arabic"/>
      <family val="1"/>
    </font>
    <font>
      <b/>
      <sz val="16"/>
      <color rgb="FF000000"/>
      <name val="Traditional Arabic"/>
      <family val="1"/>
    </font>
    <font>
      <b/>
      <sz val="16"/>
      <color rgb="FF800080"/>
      <name val="Traditional Arabic"/>
      <family val="1"/>
    </font>
    <font>
      <b/>
      <sz val="16"/>
      <color rgb="FF339966"/>
      <name val="Traditional Arabic"/>
      <family val="1"/>
    </font>
    <font>
      <sz val="10"/>
      <name val="Arial"/>
    </font>
    <font>
      <sz val="18"/>
      <color rgb="FF000000"/>
      <name val="Traditional Arabic"/>
      <family val="1"/>
    </font>
    <font>
      <sz val="18"/>
      <color rgb="FF000000"/>
      <name val="Arial"/>
      <family val="2"/>
    </font>
    <font>
      <sz val="18"/>
      <name val="Arial"/>
      <family val="2"/>
    </font>
    <font>
      <b/>
      <u/>
      <sz val="18"/>
      <color rgb="FF800080"/>
      <name val="Traditional Arabic"/>
      <family val="1"/>
    </font>
    <font>
      <sz val="18"/>
      <name val="Traditional Arabic"/>
      <family val="1"/>
    </font>
    <font>
      <b/>
      <sz val="18"/>
      <color rgb="FF000000"/>
      <name val="Traditional Arabic"/>
      <family val="1"/>
    </font>
    <font>
      <u/>
      <sz val="18"/>
      <color rgb="FF000000"/>
      <name val="Traditional Arabic"/>
      <family val="1"/>
    </font>
    <font>
      <b/>
      <sz val="18"/>
      <color rgb="FF993300"/>
      <name val="Traditional Arabic"/>
      <family val="1"/>
    </font>
    <font>
      <b/>
      <sz val="18"/>
      <color rgb="FFE36C09"/>
      <name val="Traditional Arabic"/>
      <family val="1"/>
    </font>
    <font>
      <b/>
      <sz val="18"/>
      <name val="Traditional Arabic"/>
      <family val="1"/>
    </font>
    <font>
      <b/>
      <sz val="18"/>
      <color rgb="FF548DD4"/>
      <name val="Traditional Arabic"/>
      <family val="1"/>
    </font>
    <font>
      <b/>
      <u/>
      <sz val="18"/>
      <color rgb="FF000000"/>
      <name val="Traditional Arabic"/>
      <family val="1"/>
    </font>
    <font>
      <b/>
      <sz val="18"/>
      <color rgb="FFFF0000"/>
      <name val="Traditional Arabic"/>
      <family val="1"/>
    </font>
    <font>
      <b/>
      <u/>
      <sz val="18"/>
      <color rgb="FF800000"/>
      <name val="Traditional Arabic"/>
      <family val="1"/>
    </font>
  </fonts>
  <fills count="1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CCFFCC"/>
        <bgColor rgb="FFCCFFCC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CC99FF"/>
        <bgColor rgb="FFCC99FF"/>
      </patternFill>
    </fill>
    <fill>
      <patternFill patternType="solid">
        <fgColor rgb="FFFF6600"/>
        <bgColor rgb="FFFF6600"/>
      </patternFill>
    </fill>
    <fill>
      <patternFill patternType="solid">
        <fgColor rgb="FFEAF1DD"/>
        <bgColor rgb="FFEAF1DD"/>
      </patternFill>
    </fill>
    <fill>
      <patternFill patternType="solid">
        <fgColor rgb="FFFFFF99"/>
        <bgColor rgb="FFFFFF99"/>
      </patternFill>
    </fill>
    <fill>
      <patternFill patternType="solid">
        <fgColor rgb="FFCCCCFF"/>
        <bgColor rgb="FFCCCCFF"/>
      </patternFill>
    </fill>
    <fill>
      <patternFill patternType="solid">
        <fgColor rgb="FFFFCC00"/>
        <bgColor rgb="FFFFCC00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rgb="FFFFFFFF"/>
      </patternFill>
    </fill>
  </fills>
  <borders count="41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double">
        <color rgb="FF000000"/>
      </bottom>
      <diagonal/>
    </border>
    <border>
      <left/>
      <right style="medium">
        <color rgb="FF000000"/>
      </right>
      <top style="thin">
        <color rgb="FF000000"/>
      </top>
      <bottom style="double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double">
        <color rgb="FF000000"/>
      </bottom>
      <diagonal/>
    </border>
    <border>
      <left/>
      <right style="medium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/>
      <bottom style="double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double">
        <color rgb="FF000000"/>
      </bottom>
      <diagonal/>
    </border>
    <border>
      <left style="medium">
        <color rgb="FF000000"/>
      </left>
      <right style="medium">
        <color rgb="FF000000"/>
      </right>
      <top style="double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165">
    <xf numFmtId="0" fontId="0" fillId="0" borderId="0" xfId="0"/>
    <xf numFmtId="0" fontId="1" fillId="0" borderId="1" xfId="0" applyFont="1" applyBorder="1"/>
    <xf numFmtId="0" fontId="4" fillId="0" borderId="0" xfId="0" applyFont="1"/>
    <xf numFmtId="0" fontId="2" fillId="0" borderId="1" xfId="0" applyFont="1" applyBorder="1"/>
    <xf numFmtId="0" fontId="5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horizontal="right" vertical="center"/>
    </xf>
    <xf numFmtId="0" fontId="5" fillId="0" borderId="38" xfId="0" applyFont="1" applyBorder="1" applyAlignment="1">
      <alignment horizontal="center" vertical="center"/>
    </xf>
    <xf numFmtId="1" fontId="9" fillId="0" borderId="1" xfId="0" applyNumberFormat="1" applyFont="1" applyBorder="1"/>
    <xf numFmtId="1" fontId="9" fillId="0" borderId="1" xfId="0" applyNumberFormat="1" applyFont="1" applyBorder="1" applyAlignment="1">
      <alignment vertical="center"/>
    </xf>
    <xf numFmtId="1" fontId="10" fillId="0" borderId="1" xfId="0" applyNumberFormat="1" applyFont="1" applyBorder="1" applyAlignment="1">
      <alignment vertical="center"/>
    </xf>
    <xf numFmtId="0" fontId="11" fillId="0" borderId="0" xfId="0" applyFont="1"/>
    <xf numFmtId="0" fontId="13" fillId="0" borderId="0" xfId="0" applyFont="1"/>
    <xf numFmtId="1" fontId="14" fillId="0" borderId="1" xfId="0" applyNumberFormat="1" applyFont="1" applyBorder="1" applyAlignment="1">
      <alignment vertical="center"/>
    </xf>
    <xf numFmtId="1" fontId="14" fillId="0" borderId="1" xfId="0" applyNumberFormat="1" applyFont="1" applyBorder="1" applyAlignment="1">
      <alignment horizontal="right" vertical="center" readingOrder="2"/>
    </xf>
    <xf numFmtId="1" fontId="14" fillId="0" borderId="1" xfId="0" applyNumberFormat="1" applyFont="1" applyBorder="1" applyAlignment="1">
      <alignment horizontal="center" vertical="center"/>
    </xf>
    <xf numFmtId="1" fontId="14" fillId="0" borderId="1" xfId="0" applyNumberFormat="1" applyFont="1" applyBorder="1"/>
    <xf numFmtId="1" fontId="14" fillId="0" borderId="1" xfId="0" applyNumberFormat="1" applyFont="1" applyBorder="1" applyAlignment="1">
      <alignment horizontal="right" vertical="center"/>
    </xf>
    <xf numFmtId="1" fontId="16" fillId="0" borderId="1" xfId="0" applyNumberFormat="1" applyFont="1" applyBorder="1" applyAlignment="1">
      <alignment horizontal="center"/>
    </xf>
    <xf numFmtId="1" fontId="16" fillId="4" borderId="11" xfId="0" applyNumberFormat="1" applyFont="1" applyFill="1" applyBorder="1" applyAlignment="1">
      <alignment horizontal="center" vertical="center"/>
    </xf>
    <xf numFmtId="1" fontId="18" fillId="5" borderId="15" xfId="0" applyNumberFormat="1" applyFont="1" applyFill="1" applyBorder="1" applyAlignment="1">
      <alignment horizontal="center" vertical="center"/>
    </xf>
    <xf numFmtId="1" fontId="18" fillId="0" borderId="12" xfId="0" applyNumberFormat="1" applyFont="1" applyBorder="1" applyAlignment="1">
      <alignment horizontal="center" vertical="center"/>
    </xf>
    <xf numFmtId="1" fontId="18" fillId="0" borderId="14" xfId="0" applyNumberFormat="1" applyFont="1" applyBorder="1" applyAlignment="1">
      <alignment horizontal="center" vertical="center"/>
    </xf>
    <xf numFmtId="1" fontId="18" fillId="0" borderId="4" xfId="0" applyNumberFormat="1" applyFont="1" applyBorder="1" applyAlignment="1">
      <alignment horizontal="center" vertical="center"/>
    </xf>
    <xf numFmtId="1" fontId="14" fillId="0" borderId="14" xfId="0" applyNumberFormat="1" applyFont="1" applyBorder="1" applyAlignment="1">
      <alignment horizontal="center" vertical="center"/>
    </xf>
    <xf numFmtId="1" fontId="14" fillId="6" borderId="38" xfId="0" applyNumberFormat="1" applyFont="1" applyFill="1" applyBorder="1" applyAlignment="1">
      <alignment horizontal="center" vertical="center"/>
    </xf>
    <xf numFmtId="1" fontId="14" fillId="5" borderId="38" xfId="0" applyNumberFormat="1" applyFont="1" applyFill="1" applyBorder="1" applyAlignment="1">
      <alignment horizontal="center" vertical="center"/>
    </xf>
    <xf numFmtId="1" fontId="18" fillId="5" borderId="38" xfId="0" applyNumberFormat="1" applyFont="1" applyFill="1" applyBorder="1" applyAlignment="1">
      <alignment vertical="center"/>
    </xf>
    <xf numFmtId="1" fontId="18" fillId="6" borderId="3" xfId="0" applyNumberFormat="1" applyFont="1" applyFill="1" applyBorder="1" applyAlignment="1">
      <alignment horizontal="center" vertical="center"/>
    </xf>
    <xf numFmtId="1" fontId="17" fillId="7" borderId="19" xfId="0" applyNumberFormat="1" applyFont="1" applyFill="1" applyBorder="1" applyAlignment="1">
      <alignment vertical="center" wrapText="1" readingOrder="1"/>
    </xf>
    <xf numFmtId="1" fontId="17" fillId="7" borderId="19" xfId="0" applyNumberFormat="1" applyFont="1" applyFill="1" applyBorder="1" applyAlignment="1">
      <alignment horizontal="center" vertical="center" wrapText="1" readingOrder="1"/>
    </xf>
    <xf numFmtId="1" fontId="18" fillId="5" borderId="19" xfId="0" applyNumberFormat="1" applyFont="1" applyFill="1" applyBorder="1" applyAlignment="1">
      <alignment horizontal="center" vertical="center"/>
    </xf>
    <xf numFmtId="9" fontId="9" fillId="0" borderId="1" xfId="1" applyFont="1" applyBorder="1"/>
    <xf numFmtId="9" fontId="14" fillId="6" borderId="38" xfId="1" applyFont="1" applyFill="1" applyBorder="1" applyAlignment="1">
      <alignment horizontal="center" vertical="center"/>
    </xf>
    <xf numFmtId="9" fontId="14" fillId="5" borderId="38" xfId="1" applyFont="1" applyFill="1" applyBorder="1" applyAlignment="1">
      <alignment horizontal="center" vertical="center"/>
    </xf>
    <xf numFmtId="9" fontId="14" fillId="0" borderId="1" xfId="1" applyFont="1" applyBorder="1" applyAlignment="1">
      <alignment vertical="center"/>
    </xf>
    <xf numFmtId="9" fontId="18" fillId="6" borderId="3" xfId="1" applyFont="1" applyFill="1" applyBorder="1" applyAlignment="1">
      <alignment horizontal="center" vertical="center"/>
    </xf>
    <xf numFmtId="9" fontId="17" fillId="0" borderId="15" xfId="1" applyFont="1" applyBorder="1" applyAlignment="1">
      <alignment vertical="center" wrapText="1" readingOrder="1"/>
    </xf>
    <xf numFmtId="9" fontId="17" fillId="0" borderId="15" xfId="1" applyFont="1" applyBorder="1" applyAlignment="1">
      <alignment horizontal="center" vertical="center" wrapText="1" readingOrder="1"/>
    </xf>
    <xf numFmtId="9" fontId="18" fillId="5" borderId="15" xfId="1" applyFont="1" applyFill="1" applyBorder="1" applyAlignment="1">
      <alignment horizontal="center" vertical="center"/>
    </xf>
    <xf numFmtId="9" fontId="9" fillId="0" borderId="1" xfId="1" applyFont="1" applyBorder="1" applyAlignment="1">
      <alignment vertical="center"/>
    </xf>
    <xf numFmtId="9" fontId="13" fillId="0" borderId="0" xfId="1" applyFont="1"/>
    <xf numFmtId="9" fontId="11" fillId="0" borderId="0" xfId="1" applyFont="1"/>
    <xf numFmtId="1" fontId="18" fillId="0" borderId="1" xfId="0" applyNumberFormat="1" applyFont="1" applyBorder="1" applyAlignment="1">
      <alignment horizontal="center" vertical="center"/>
    </xf>
    <xf numFmtId="1" fontId="14" fillId="0" borderId="1" xfId="0" applyNumberFormat="1" applyFont="1" applyBorder="1" applyAlignment="1">
      <alignment vertical="center" wrapText="1" readingOrder="1"/>
    </xf>
    <xf numFmtId="1" fontId="21" fillId="0" borderId="38" xfId="0" applyNumberFormat="1" applyFont="1" applyBorder="1" applyAlignment="1">
      <alignment horizontal="center" vertical="center"/>
    </xf>
    <xf numFmtId="1" fontId="14" fillId="0" borderId="38" xfId="0" applyNumberFormat="1" applyFont="1" applyBorder="1" applyAlignment="1">
      <alignment vertical="center"/>
    </xf>
    <xf numFmtId="1" fontId="21" fillId="0" borderId="1" xfId="0" applyNumberFormat="1" applyFont="1" applyBorder="1" applyAlignment="1">
      <alignment horizontal="center" vertical="center"/>
    </xf>
    <xf numFmtId="1" fontId="14" fillId="0" borderId="11" xfId="0" applyNumberFormat="1" applyFont="1" applyBorder="1" applyAlignment="1">
      <alignment horizontal="center" vertical="center" wrapText="1" readingOrder="2"/>
    </xf>
    <xf numFmtId="1" fontId="19" fillId="0" borderId="3" xfId="0" applyNumberFormat="1" applyFont="1" applyBorder="1" applyAlignment="1">
      <alignment horizontal="center" vertical="center" wrapText="1" readingOrder="2"/>
    </xf>
    <xf numFmtId="1" fontId="14" fillId="0" borderId="20" xfId="0" applyNumberFormat="1" applyFont="1" applyBorder="1" applyAlignment="1">
      <alignment horizontal="center" vertical="center" wrapText="1" readingOrder="2"/>
    </xf>
    <xf numFmtId="1" fontId="19" fillId="0" borderId="21" xfId="0" applyNumberFormat="1" applyFont="1" applyBorder="1" applyAlignment="1">
      <alignment horizontal="center" vertical="center" wrapText="1" readingOrder="2"/>
    </xf>
    <xf numFmtId="1" fontId="14" fillId="0" borderId="3" xfId="0" applyNumberFormat="1" applyFont="1" applyBorder="1" applyAlignment="1">
      <alignment horizontal="center" vertical="center" wrapText="1" readingOrder="2"/>
    </xf>
    <xf numFmtId="1" fontId="14" fillId="4" borderId="12" xfId="0" applyNumberFormat="1" applyFont="1" applyFill="1" applyBorder="1" applyAlignment="1">
      <alignment horizontal="center" vertical="center" wrapText="1" readingOrder="2"/>
    </xf>
    <xf numFmtId="1" fontId="14" fillId="4" borderId="7" xfId="0" applyNumberFormat="1" applyFont="1" applyFill="1" applyBorder="1" applyAlignment="1">
      <alignment horizontal="center" vertical="center" wrapText="1" readingOrder="2"/>
    </xf>
    <xf numFmtId="1" fontId="14" fillId="0" borderId="4" xfId="0" applyNumberFormat="1" applyFont="1" applyBorder="1" applyAlignment="1">
      <alignment horizontal="center" vertical="center" wrapText="1" readingOrder="2"/>
    </xf>
    <xf numFmtId="1" fontId="14" fillId="4" borderId="4" xfId="0" applyNumberFormat="1" applyFont="1" applyFill="1" applyBorder="1" applyAlignment="1">
      <alignment horizontal="center" vertical="center" wrapText="1" readingOrder="2"/>
    </xf>
    <xf numFmtId="1" fontId="14" fillId="0" borderId="25" xfId="0" applyNumberFormat="1" applyFont="1" applyBorder="1" applyAlignment="1">
      <alignment horizontal="center" vertical="center" wrapText="1" readingOrder="2"/>
    </xf>
    <xf numFmtId="1" fontId="14" fillId="4" borderId="40" xfId="0" applyNumberFormat="1" applyFont="1" applyFill="1" applyBorder="1" applyAlignment="1">
      <alignment horizontal="center" vertical="center" wrapText="1" readingOrder="2"/>
    </xf>
    <xf numFmtId="1" fontId="14" fillId="4" borderId="39" xfId="0" applyNumberFormat="1" applyFont="1" applyFill="1" applyBorder="1" applyAlignment="1">
      <alignment horizontal="center" vertical="center" wrapText="1" readingOrder="2"/>
    </xf>
    <xf numFmtId="1" fontId="20" fillId="0" borderId="1" xfId="0" applyNumberFormat="1" applyFont="1" applyBorder="1" applyAlignment="1">
      <alignment vertical="center" readingOrder="2"/>
    </xf>
    <xf numFmtId="1" fontId="14" fillId="0" borderId="38" xfId="0" applyNumberFormat="1" applyFont="1" applyBorder="1" applyAlignment="1">
      <alignment horizontal="center" vertical="center" wrapText="1" readingOrder="2"/>
    </xf>
    <xf numFmtId="1" fontId="14" fillId="4" borderId="38" xfId="0" applyNumberFormat="1" applyFont="1" applyFill="1" applyBorder="1" applyAlignment="1">
      <alignment horizontal="center" vertical="center" wrapText="1" readingOrder="2"/>
    </xf>
    <xf numFmtId="1" fontId="14" fillId="4" borderId="38" xfId="0" applyNumberFormat="1" applyFont="1" applyFill="1" applyBorder="1" applyAlignment="1">
      <alignment horizontal="right" vertical="center" wrapText="1" readingOrder="2"/>
    </xf>
    <xf numFmtId="1" fontId="14" fillId="0" borderId="38" xfId="0" applyNumberFormat="1" applyFont="1" applyBorder="1" applyAlignment="1">
      <alignment horizontal="right" vertical="center" wrapText="1" readingOrder="2"/>
    </xf>
    <xf numFmtId="1" fontId="20" fillId="0" borderId="1" xfId="0" applyNumberFormat="1" applyFont="1" applyBorder="1" applyAlignment="1">
      <alignment vertical="center"/>
    </xf>
    <xf numFmtId="1" fontId="20" fillId="0" borderId="1" xfId="0" applyNumberFormat="1" applyFont="1" applyBorder="1" applyAlignment="1">
      <alignment horizontal="right" vertical="center" readingOrder="2"/>
    </xf>
    <xf numFmtId="9" fontId="14" fillId="0" borderId="1" xfId="1" applyFont="1" applyBorder="1" applyAlignment="1">
      <alignment horizontal="right" vertical="center" readingOrder="2"/>
    </xf>
    <xf numFmtId="9" fontId="21" fillId="0" borderId="1" xfId="1" applyFont="1" applyBorder="1" applyAlignment="1">
      <alignment vertical="center"/>
    </xf>
    <xf numFmtId="9" fontId="21" fillId="0" borderId="1" xfId="1" applyFont="1" applyBorder="1" applyAlignment="1">
      <alignment horizontal="center" vertical="center"/>
    </xf>
    <xf numFmtId="1" fontId="14" fillId="0" borderId="21" xfId="0" applyNumberFormat="1" applyFont="1" applyBorder="1" applyAlignment="1">
      <alignment horizontal="center" vertical="center" wrapText="1" readingOrder="2"/>
    </xf>
    <xf numFmtId="1" fontId="14" fillId="0" borderId="1" xfId="0" applyNumberFormat="1" applyFont="1" applyBorder="1" applyAlignment="1">
      <alignment horizontal="center" vertical="center" wrapText="1" readingOrder="2"/>
    </xf>
    <xf numFmtId="1" fontId="14" fillId="0" borderId="7" xfId="0" applyNumberFormat="1" applyFont="1" applyBorder="1" applyAlignment="1">
      <alignment horizontal="center" vertical="center" wrapText="1" readingOrder="2"/>
    </xf>
    <xf numFmtId="1" fontId="14" fillId="0" borderId="8" xfId="0" applyNumberFormat="1" applyFont="1" applyBorder="1" applyAlignment="1">
      <alignment horizontal="center" vertical="center" wrapText="1" readingOrder="2"/>
    </xf>
    <xf numFmtId="1" fontId="14" fillId="11" borderId="26" xfId="0" applyNumberFormat="1" applyFont="1" applyFill="1" applyBorder="1" applyAlignment="1">
      <alignment horizontal="center" vertical="center" wrapText="1" readingOrder="2"/>
    </xf>
    <xf numFmtId="1" fontId="14" fillId="0" borderId="27" xfId="0" applyNumberFormat="1" applyFont="1" applyBorder="1" applyAlignment="1">
      <alignment horizontal="center" vertical="center" wrapText="1" readingOrder="2"/>
    </xf>
    <xf numFmtId="1" fontId="14" fillId="0" borderId="28" xfId="0" applyNumberFormat="1" applyFont="1" applyBorder="1" applyAlignment="1">
      <alignment horizontal="center" vertical="center" wrapText="1" readingOrder="2"/>
    </xf>
    <xf numFmtId="1" fontId="14" fillId="0" borderId="29" xfId="0" applyNumberFormat="1" applyFont="1" applyBorder="1" applyAlignment="1">
      <alignment horizontal="center" vertical="center" wrapText="1" readingOrder="2"/>
    </xf>
    <xf numFmtId="1" fontId="14" fillId="0" borderId="30" xfId="0" applyNumberFormat="1" applyFont="1" applyBorder="1" applyAlignment="1">
      <alignment horizontal="center" vertical="center" wrapText="1" readingOrder="2"/>
    </xf>
    <xf numFmtId="1" fontId="14" fillId="0" borderId="31" xfId="0" applyNumberFormat="1" applyFont="1" applyBorder="1" applyAlignment="1">
      <alignment horizontal="center" vertical="center" wrapText="1" readingOrder="2"/>
    </xf>
    <xf numFmtId="1" fontId="14" fillId="0" borderId="1" xfId="0" applyNumberFormat="1" applyFont="1" applyBorder="1" applyAlignment="1">
      <alignment horizontal="right" vertical="center" wrapText="1" readingOrder="2"/>
    </xf>
    <xf numFmtId="1" fontId="14" fillId="0" borderId="32" xfId="0" applyNumberFormat="1" applyFont="1" applyBorder="1" applyAlignment="1">
      <alignment horizontal="center" vertical="center" wrapText="1" readingOrder="2"/>
    </xf>
    <xf numFmtId="1" fontId="21" fillId="0" borderId="1" xfId="0" applyNumberFormat="1" applyFont="1" applyBorder="1" applyAlignment="1">
      <alignment vertical="center" wrapText="1" readingOrder="2"/>
    </xf>
    <xf numFmtId="1" fontId="14" fillId="0" borderId="2" xfId="0" applyNumberFormat="1" applyFont="1" applyBorder="1" applyAlignment="1">
      <alignment horizontal="center" vertical="center" wrapText="1" readingOrder="2"/>
    </xf>
    <xf numFmtId="1" fontId="14" fillId="0" borderId="6" xfId="0" applyNumberFormat="1" applyFont="1" applyBorder="1" applyAlignment="1">
      <alignment horizontal="center" vertical="center" wrapText="1" readingOrder="2"/>
    </xf>
    <xf numFmtId="1" fontId="14" fillId="0" borderId="5" xfId="0" applyNumberFormat="1" applyFont="1" applyBorder="1" applyAlignment="1">
      <alignment horizontal="center" vertical="center" wrapText="1" readingOrder="2"/>
    </xf>
    <xf numFmtId="1" fontId="14" fillId="0" borderId="12" xfId="0" applyNumberFormat="1" applyFont="1" applyBorder="1" applyAlignment="1">
      <alignment horizontal="center" vertical="center" wrapText="1" readingOrder="2"/>
    </xf>
    <xf numFmtId="1" fontId="14" fillId="0" borderId="33" xfId="0" applyNumberFormat="1" applyFont="1" applyBorder="1" applyAlignment="1">
      <alignment horizontal="center" vertical="center" wrapText="1" readingOrder="2"/>
    </xf>
    <xf numFmtId="1" fontId="14" fillId="0" borderId="17" xfId="0" applyNumberFormat="1" applyFont="1" applyBorder="1" applyAlignment="1">
      <alignment horizontal="center" vertical="center" wrapText="1" readingOrder="2"/>
    </xf>
    <xf numFmtId="1" fontId="14" fillId="0" borderId="13" xfId="0" applyNumberFormat="1" applyFont="1" applyBorder="1" applyAlignment="1">
      <alignment horizontal="center" vertical="center" wrapText="1" readingOrder="2"/>
    </xf>
    <xf numFmtId="1" fontId="14" fillId="0" borderId="22" xfId="0" applyNumberFormat="1" applyFont="1" applyBorder="1" applyAlignment="1">
      <alignment horizontal="center" vertical="center" wrapText="1" readingOrder="2"/>
    </xf>
    <xf numFmtId="1" fontId="14" fillId="0" borderId="23" xfId="0" applyNumberFormat="1" applyFont="1" applyBorder="1" applyAlignment="1">
      <alignment horizontal="center" vertical="center" wrapText="1" readingOrder="2"/>
    </xf>
    <xf numFmtId="1" fontId="14" fillId="0" borderId="34" xfId="0" applyNumberFormat="1" applyFont="1" applyBorder="1" applyAlignment="1">
      <alignment horizontal="center" vertical="center" wrapText="1" readingOrder="2"/>
    </xf>
    <xf numFmtId="1" fontId="14" fillId="0" borderId="18" xfId="0" applyNumberFormat="1" applyFont="1" applyBorder="1" applyAlignment="1">
      <alignment horizontal="center" vertical="center" wrapText="1" readingOrder="2"/>
    </xf>
    <xf numFmtId="1" fontId="14" fillId="0" borderId="35" xfId="0" applyNumberFormat="1" applyFont="1" applyBorder="1" applyAlignment="1">
      <alignment horizontal="center" vertical="center" wrapText="1" readingOrder="2"/>
    </xf>
    <xf numFmtId="1" fontId="20" fillId="0" borderId="36" xfId="0" applyNumberFormat="1" applyFont="1" applyBorder="1" applyAlignment="1">
      <alignment horizontal="center" vertical="center" wrapText="1" readingOrder="2"/>
    </xf>
    <xf numFmtId="1" fontId="14" fillId="0" borderId="10" xfId="0" applyNumberFormat="1" applyFont="1" applyBorder="1" applyAlignment="1">
      <alignment horizontal="center" vertical="center" wrapText="1" readingOrder="2"/>
    </xf>
    <xf numFmtId="1" fontId="14" fillId="0" borderId="37" xfId="0" applyNumberFormat="1" applyFont="1" applyBorder="1" applyAlignment="1">
      <alignment horizontal="center" vertical="center" wrapText="1" readingOrder="2"/>
    </xf>
    <xf numFmtId="1" fontId="14" fillId="0" borderId="24" xfId="0" applyNumberFormat="1" applyFont="1" applyBorder="1" applyAlignment="1">
      <alignment horizontal="center" vertical="center" wrapText="1" readingOrder="2"/>
    </xf>
    <xf numFmtId="1" fontId="21" fillId="0" borderId="1" xfId="0" applyNumberFormat="1" applyFont="1" applyBorder="1" applyAlignment="1">
      <alignment vertical="center"/>
    </xf>
    <xf numFmtId="1" fontId="17" fillId="12" borderId="15" xfId="0" applyNumberFormat="1" applyFont="1" applyFill="1" applyBorder="1" applyAlignment="1">
      <alignment horizontal="center" vertical="center"/>
    </xf>
    <xf numFmtId="1" fontId="19" fillId="12" borderId="6" xfId="0" applyNumberFormat="1" applyFont="1" applyFill="1" applyBorder="1" applyAlignment="1">
      <alignment horizontal="center" vertical="center" wrapText="1" readingOrder="1"/>
    </xf>
    <xf numFmtId="1" fontId="19" fillId="12" borderId="14" xfId="0" applyNumberFormat="1" applyFont="1" applyFill="1" applyBorder="1" applyAlignment="1">
      <alignment horizontal="center" vertical="center" wrapText="1" readingOrder="1"/>
    </xf>
    <xf numFmtId="1" fontId="19" fillId="12" borderId="9" xfId="0" applyNumberFormat="1" applyFont="1" applyFill="1" applyBorder="1" applyAlignment="1">
      <alignment horizontal="center" vertical="center" wrapText="1" readingOrder="1"/>
    </xf>
    <xf numFmtId="1" fontId="19" fillId="12" borderId="16" xfId="0" applyNumberFormat="1" applyFont="1" applyFill="1" applyBorder="1" applyAlignment="1">
      <alignment horizontal="center" vertical="center" wrapText="1" readingOrder="1"/>
    </xf>
    <xf numFmtId="1" fontId="14" fillId="12" borderId="38" xfId="0" applyNumberFormat="1" applyFont="1" applyFill="1" applyBorder="1" applyAlignment="1">
      <alignment horizontal="right" readingOrder="2"/>
    </xf>
    <xf numFmtId="1" fontId="14" fillId="12" borderId="38" xfId="0" applyNumberFormat="1" applyFont="1" applyFill="1" applyBorder="1" applyAlignment="1">
      <alignment horizontal="right"/>
    </xf>
    <xf numFmtId="1" fontId="14" fillId="12" borderId="38" xfId="0" applyNumberFormat="1" applyFont="1" applyFill="1" applyBorder="1" applyAlignment="1">
      <alignment horizontal="right" vertical="center" readingOrder="2"/>
    </xf>
    <xf numFmtId="1" fontId="14" fillId="12" borderId="38" xfId="0" applyNumberFormat="1" applyFont="1" applyFill="1" applyBorder="1" applyAlignment="1">
      <alignment horizontal="center" vertical="center"/>
    </xf>
    <xf numFmtId="1" fontId="14" fillId="12" borderId="38" xfId="0" applyNumberFormat="1" applyFont="1" applyFill="1" applyBorder="1" applyAlignment="1">
      <alignment horizontal="right" vertical="center"/>
    </xf>
    <xf numFmtId="1" fontId="19" fillId="13" borderId="8" xfId="0" applyNumberFormat="1" applyFont="1" applyFill="1" applyBorder="1" applyAlignment="1">
      <alignment horizontal="center" vertical="center" wrapText="1" readingOrder="2"/>
    </xf>
    <xf numFmtId="1" fontId="19" fillId="13" borderId="23" xfId="0" applyNumberFormat="1" applyFont="1" applyFill="1" applyBorder="1" applyAlignment="1">
      <alignment horizontal="center" vertical="center" wrapText="1" readingOrder="2"/>
    </xf>
    <xf numFmtId="1" fontId="19" fillId="13" borderId="6" xfId="0" applyNumberFormat="1" applyFont="1" applyFill="1" applyBorder="1" applyAlignment="1">
      <alignment horizontal="center" vertical="center" wrapText="1" readingOrder="2"/>
    </xf>
    <xf numFmtId="1" fontId="19" fillId="12" borderId="9" xfId="0" applyNumberFormat="1" applyFont="1" applyFill="1" applyBorder="1" applyAlignment="1">
      <alignment horizontal="center" vertical="center" wrapText="1" readingOrder="2"/>
    </xf>
    <xf numFmtId="1" fontId="19" fillId="13" borderId="9" xfId="0" applyNumberFormat="1" applyFont="1" applyFill="1" applyBorder="1" applyAlignment="1">
      <alignment horizontal="center" vertical="center" wrapText="1" readingOrder="2"/>
    </xf>
    <xf numFmtId="1" fontId="19" fillId="12" borderId="16" xfId="0" applyNumberFormat="1" applyFont="1" applyFill="1" applyBorder="1" applyAlignment="1">
      <alignment horizontal="center" vertical="center" wrapText="1" readingOrder="2"/>
    </xf>
    <xf numFmtId="1" fontId="19" fillId="12" borderId="12" xfId="0" applyNumberFormat="1" applyFont="1" applyFill="1" applyBorder="1" applyAlignment="1">
      <alignment horizontal="right" vertical="center" wrapText="1" readingOrder="2"/>
    </xf>
    <xf numFmtId="1" fontId="19" fillId="12" borderId="6" xfId="0" applyNumberFormat="1" applyFont="1" applyFill="1" applyBorder="1" applyAlignment="1">
      <alignment horizontal="center" vertical="center" wrapText="1" readingOrder="2"/>
    </xf>
    <xf numFmtId="1" fontId="19" fillId="12" borderId="4" xfId="0" applyNumberFormat="1" applyFont="1" applyFill="1" applyBorder="1" applyAlignment="1">
      <alignment horizontal="right" vertical="center" wrapText="1" readingOrder="2"/>
    </xf>
    <xf numFmtId="1" fontId="19" fillId="12" borderId="25" xfId="0" applyNumberFormat="1" applyFont="1" applyFill="1" applyBorder="1" applyAlignment="1">
      <alignment horizontal="right" vertical="center" wrapText="1" readingOrder="2"/>
    </xf>
    <xf numFmtId="1" fontId="19" fillId="12" borderId="17" xfId="0" applyNumberFormat="1" applyFont="1" applyFill="1" applyBorder="1" applyAlignment="1">
      <alignment horizontal="right" vertical="center" wrapText="1" readingOrder="2"/>
    </xf>
    <xf numFmtId="1" fontId="19" fillId="12" borderId="13" xfId="0" applyNumberFormat="1" applyFont="1" applyFill="1" applyBorder="1" applyAlignment="1">
      <alignment horizontal="center" vertical="center" wrapText="1" readingOrder="2"/>
    </xf>
    <xf numFmtId="1" fontId="14" fillId="4" borderId="38" xfId="0" applyNumberFormat="1" applyFont="1" applyFill="1" applyBorder="1" applyAlignment="1">
      <alignment horizontal="center" vertical="center" wrapText="1" readingOrder="2"/>
    </xf>
    <xf numFmtId="0" fontId="13" fillId="0" borderId="38" xfId="0" applyFont="1" applyBorder="1"/>
    <xf numFmtId="1" fontId="14" fillId="0" borderId="38" xfId="0" applyNumberFormat="1" applyFont="1" applyBorder="1" applyAlignment="1">
      <alignment horizontal="center" vertical="center" wrapText="1" readingOrder="2"/>
    </xf>
    <xf numFmtId="1" fontId="22" fillId="9" borderId="1" xfId="0" applyNumberFormat="1" applyFont="1" applyFill="1" applyBorder="1" applyAlignment="1">
      <alignment horizontal="right" vertical="center" readingOrder="2"/>
    </xf>
    <xf numFmtId="0" fontId="13" fillId="0" borderId="0" xfId="0" applyFont="1"/>
    <xf numFmtId="1" fontId="14" fillId="0" borderId="38" xfId="0" applyNumberFormat="1" applyFont="1" applyBorder="1" applyAlignment="1">
      <alignment horizontal="center" vertical="center"/>
    </xf>
    <xf numFmtId="1" fontId="19" fillId="12" borderId="38" xfId="0" applyNumberFormat="1" applyFont="1" applyFill="1" applyBorder="1" applyAlignment="1">
      <alignment horizontal="right" vertical="center" wrapText="1" readingOrder="2"/>
    </xf>
    <xf numFmtId="0" fontId="13" fillId="12" borderId="38" xfId="0" applyFont="1" applyFill="1" applyBorder="1"/>
    <xf numFmtId="1" fontId="14" fillId="2" borderId="38" xfId="0" applyNumberFormat="1" applyFont="1" applyFill="1" applyBorder="1" applyAlignment="1">
      <alignment horizontal="center" vertical="center"/>
    </xf>
    <xf numFmtId="1" fontId="14" fillId="0" borderId="38" xfId="0" applyNumberFormat="1" applyFont="1" applyBorder="1" applyAlignment="1">
      <alignment horizontal="right" vertical="center"/>
    </xf>
    <xf numFmtId="1" fontId="20" fillId="0" borderId="38" xfId="0" applyNumberFormat="1" applyFont="1" applyBorder="1" applyAlignment="1">
      <alignment horizontal="center" vertical="center" wrapText="1" readingOrder="2"/>
    </xf>
    <xf numFmtId="1" fontId="12" fillId="0" borderId="1" xfId="0" applyNumberFormat="1" applyFont="1" applyBorder="1" applyAlignment="1">
      <alignment horizontal="right" vertical="center"/>
    </xf>
    <xf numFmtId="1" fontId="20" fillId="3" borderId="1" xfId="0" applyNumberFormat="1" applyFont="1" applyFill="1" applyBorder="1" applyAlignment="1">
      <alignment horizontal="right" vertical="center" readingOrder="2"/>
    </xf>
    <xf numFmtId="1" fontId="21" fillId="0" borderId="1" xfId="0" applyNumberFormat="1" applyFont="1" applyBorder="1" applyAlignment="1">
      <alignment horizontal="center" vertical="center"/>
    </xf>
    <xf numFmtId="1" fontId="14" fillId="12" borderId="38" xfId="0" applyNumberFormat="1" applyFont="1" applyFill="1" applyBorder="1" applyAlignment="1">
      <alignment horizontal="center" vertical="center"/>
    </xf>
    <xf numFmtId="1" fontId="16" fillId="0" borderId="10" xfId="0" applyNumberFormat="1" applyFont="1" applyBorder="1" applyAlignment="1">
      <alignment horizontal="center"/>
    </xf>
    <xf numFmtId="1" fontId="15" fillId="3" borderId="1" xfId="0" applyNumberFormat="1" applyFont="1" applyFill="1" applyBorder="1" applyAlignment="1">
      <alignment horizontal="right" vertical="center" readingOrder="2"/>
    </xf>
    <xf numFmtId="1" fontId="14" fillId="12" borderId="38" xfId="0" applyNumberFormat="1" applyFont="1" applyFill="1" applyBorder="1" applyAlignment="1">
      <alignment horizontal="center" readingOrder="2"/>
    </xf>
    <xf numFmtId="1" fontId="14" fillId="8" borderId="38" xfId="0" applyNumberFormat="1" applyFont="1" applyFill="1" applyBorder="1" applyAlignment="1">
      <alignment horizontal="center" vertical="center"/>
    </xf>
    <xf numFmtId="1" fontId="12" fillId="0" borderId="1" xfId="0" applyNumberFormat="1" applyFont="1" applyBorder="1" applyAlignment="1">
      <alignment horizontal="center" vertical="center"/>
    </xf>
    <xf numFmtId="1" fontId="14" fillId="0" borderId="1" xfId="0" applyNumberFormat="1" applyFont="1" applyBorder="1" applyAlignment="1">
      <alignment horizontal="right" vertical="center"/>
    </xf>
    <xf numFmtId="1" fontId="14" fillId="12" borderId="38" xfId="0" applyNumberFormat="1" applyFont="1" applyFill="1" applyBorder="1" applyAlignment="1">
      <alignment horizontal="center"/>
    </xf>
    <xf numFmtId="1" fontId="20" fillId="6" borderId="1" xfId="0" applyNumberFormat="1" applyFont="1" applyFill="1" applyBorder="1" applyAlignment="1">
      <alignment horizontal="right" vertical="center" readingOrder="2"/>
    </xf>
    <xf numFmtId="9" fontId="18" fillId="6" borderId="38" xfId="1" applyFont="1" applyFill="1" applyBorder="1" applyAlignment="1">
      <alignment horizontal="center" vertical="center"/>
    </xf>
    <xf numFmtId="9" fontId="13" fillId="0" borderId="38" xfId="1" applyFont="1" applyBorder="1"/>
    <xf numFmtId="1" fontId="18" fillId="6" borderId="38" xfId="0" applyNumberFormat="1" applyFont="1" applyFill="1" applyBorder="1" applyAlignment="1">
      <alignment horizontal="center" vertical="center"/>
    </xf>
    <xf numFmtId="1" fontId="20" fillId="0" borderId="1" xfId="0" applyNumberFormat="1" applyFont="1" applyBorder="1" applyAlignment="1">
      <alignment horizontal="right" vertical="center"/>
    </xf>
    <xf numFmtId="1" fontId="20" fillId="10" borderId="1" xfId="0" applyNumberFormat="1" applyFont="1" applyFill="1" applyBorder="1" applyAlignment="1">
      <alignment horizontal="right" vertical="center" readingOrder="2"/>
    </xf>
    <xf numFmtId="1" fontId="14" fillId="11" borderId="38" xfId="0" applyNumberFormat="1" applyFont="1" applyFill="1" applyBorder="1" applyAlignment="1">
      <alignment horizontal="center" vertical="center" wrapText="1" readingOrder="2"/>
    </xf>
    <xf numFmtId="1" fontId="21" fillId="0" borderId="1" xfId="0" applyNumberFormat="1" applyFont="1" applyBorder="1" applyAlignment="1">
      <alignment horizontal="right" vertical="center"/>
    </xf>
    <xf numFmtId="1" fontId="18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64" fontId="5" fillId="0" borderId="38" xfId="0" applyNumberFormat="1" applyFont="1" applyBorder="1" applyAlignment="1">
      <alignment horizontal="center" vertical="center"/>
    </xf>
    <xf numFmtId="0" fontId="4" fillId="0" borderId="38" xfId="0" applyFont="1" applyBorder="1"/>
    <xf numFmtId="164" fontId="5" fillId="0" borderId="1" xfId="0" applyNumberFormat="1" applyFont="1" applyBorder="1" applyAlignment="1">
      <alignment horizontal="center" vertical="center"/>
    </xf>
    <xf numFmtId="0" fontId="4" fillId="0" borderId="0" xfId="0" applyFont="1"/>
    <xf numFmtId="0" fontId="5" fillId="0" borderId="38" xfId="0" applyFont="1" applyBorder="1" applyAlignment="1">
      <alignment horizontal="center" vertical="center"/>
    </xf>
    <xf numFmtId="164" fontId="7" fillId="0" borderId="38" xfId="0" applyNumberFormat="1" applyFont="1" applyBorder="1" applyAlignment="1">
      <alignment horizontal="center" vertical="center"/>
    </xf>
    <xf numFmtId="165" fontId="5" fillId="0" borderId="38" xfId="0" applyNumberFormat="1" applyFont="1" applyBorder="1" applyAlignment="1">
      <alignment horizontal="center" vertical="center"/>
    </xf>
    <xf numFmtId="0" fontId="4" fillId="0" borderId="1" xfId="0" applyFont="1" applyBorder="1"/>
    <xf numFmtId="0" fontId="3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vertical="center"/>
    </xf>
    <xf numFmtId="1" fontId="5" fillId="0" borderId="38" xfId="0" applyNumberFormat="1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1"/>
  <sheetViews>
    <sheetView rightToLeft="1" tabSelected="1" view="pageBreakPreview" topLeftCell="A69" zoomScale="55" zoomScaleNormal="50" zoomScaleSheetLayoutView="55" workbookViewId="0">
      <selection activeCell="D88" sqref="D88"/>
    </sheetView>
  </sheetViews>
  <sheetFormatPr defaultColWidth="17.28515625" defaultRowHeight="15.75" customHeight="1" x14ac:dyDescent="0.35"/>
  <cols>
    <col min="1" max="1" width="7.5703125" style="11" customWidth="1"/>
    <col min="2" max="2" width="31.7109375" style="11" customWidth="1"/>
    <col min="3" max="3" width="25.42578125" style="11" customWidth="1"/>
    <col min="4" max="4" width="18.42578125" style="11" customWidth="1"/>
    <col min="5" max="5" width="19.42578125" style="11" customWidth="1"/>
    <col min="6" max="6" width="15.5703125" style="11" customWidth="1"/>
    <col min="7" max="7" width="20" style="11" customWidth="1"/>
    <col min="8" max="8" width="18.140625" style="11" customWidth="1"/>
    <col min="9" max="9" width="17.42578125" style="11" customWidth="1"/>
    <col min="10" max="10" width="12.5703125" style="11" customWidth="1"/>
    <col min="11" max="11" width="26.140625" style="11" customWidth="1"/>
    <col min="12" max="12" width="21.42578125" style="11" customWidth="1"/>
    <col min="13" max="13" width="24.42578125" style="11" customWidth="1"/>
    <col min="14" max="14" width="20" style="11" customWidth="1"/>
    <col min="15" max="15" width="20.28515625" style="11" customWidth="1"/>
    <col min="16" max="16" width="26.140625" style="11" customWidth="1"/>
    <col min="17" max="17" width="24.7109375" style="11" customWidth="1"/>
    <col min="18" max="18" width="17.42578125" style="11" customWidth="1"/>
    <col min="19" max="19" width="9" style="11" customWidth="1"/>
    <col min="20" max="16384" width="17.28515625" style="11"/>
  </cols>
  <sheetData>
    <row r="1" spans="1:20" ht="20.25" customHeight="1" x14ac:dyDescent="0.7">
      <c r="A1" s="8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10"/>
      <c r="R1" s="10"/>
      <c r="S1" s="10"/>
    </row>
    <row r="2" spans="1:20" ht="46.5" customHeight="1" x14ac:dyDescent="0.7">
      <c r="A2" s="8"/>
      <c r="B2" s="141" t="s">
        <v>0</v>
      </c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9"/>
      <c r="R2" s="9"/>
      <c r="S2" s="9"/>
      <c r="T2" s="12"/>
    </row>
    <row r="3" spans="1:20" ht="30" customHeight="1" x14ac:dyDescent="0.7">
      <c r="A3" s="8"/>
      <c r="B3" s="142" t="s">
        <v>1</v>
      </c>
      <c r="C3" s="126"/>
      <c r="D3" s="126"/>
      <c r="E3" s="126"/>
      <c r="F3" s="126"/>
      <c r="G3" s="13"/>
      <c r="H3" s="13"/>
      <c r="I3" s="13"/>
      <c r="J3" s="13"/>
      <c r="K3" s="13"/>
      <c r="L3" s="13"/>
      <c r="M3" s="13"/>
      <c r="N3" s="13"/>
      <c r="O3" s="13"/>
      <c r="P3" s="13"/>
      <c r="Q3" s="9"/>
      <c r="R3" s="9"/>
      <c r="S3" s="9"/>
      <c r="T3" s="12"/>
    </row>
    <row r="4" spans="1:20" ht="30" customHeight="1" x14ac:dyDescent="0.7">
      <c r="A4" s="8"/>
      <c r="B4" s="138" t="s">
        <v>2</v>
      </c>
      <c r="C4" s="126"/>
      <c r="D4" s="126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9"/>
      <c r="R4" s="9"/>
      <c r="S4" s="9"/>
      <c r="T4" s="12"/>
    </row>
    <row r="5" spans="1:20" ht="30" customHeight="1" x14ac:dyDescent="0.7">
      <c r="A5" s="8"/>
      <c r="B5" s="14"/>
      <c r="C5" s="15"/>
      <c r="D5" s="13"/>
      <c r="E5" s="13"/>
      <c r="F5" s="13"/>
      <c r="G5" s="136" t="s">
        <v>3</v>
      </c>
      <c r="H5" s="129"/>
      <c r="I5" s="129"/>
      <c r="J5" s="129"/>
      <c r="K5" s="13"/>
      <c r="L5" s="136" t="s">
        <v>4</v>
      </c>
      <c r="M5" s="129"/>
      <c r="N5" s="13"/>
      <c r="O5" s="13"/>
      <c r="P5" s="13"/>
      <c r="Q5" s="9"/>
      <c r="R5" s="9"/>
      <c r="S5" s="9"/>
      <c r="T5" s="12"/>
    </row>
    <row r="6" spans="1:20" ht="30" customHeight="1" x14ac:dyDescent="0.7">
      <c r="A6" s="8"/>
      <c r="B6" s="14"/>
      <c r="C6" s="15"/>
      <c r="D6" s="13"/>
      <c r="E6" s="13"/>
      <c r="F6" s="13"/>
      <c r="G6" s="105" t="s">
        <v>5</v>
      </c>
      <c r="H6" s="139">
        <v>6</v>
      </c>
      <c r="I6" s="129"/>
      <c r="J6" s="129"/>
      <c r="K6" s="13"/>
      <c r="L6" s="107" t="s">
        <v>6</v>
      </c>
      <c r="M6" s="108">
        <f>8*6</f>
        <v>48</v>
      </c>
      <c r="N6" s="13"/>
      <c r="O6" s="13"/>
      <c r="P6" s="13"/>
      <c r="Q6" s="9"/>
      <c r="R6" s="9"/>
      <c r="S6" s="9"/>
      <c r="T6" s="12"/>
    </row>
    <row r="7" spans="1:20" ht="30" customHeight="1" x14ac:dyDescent="0.7">
      <c r="A7" s="8"/>
      <c r="B7" s="14"/>
      <c r="C7" s="15"/>
      <c r="D7" s="13"/>
      <c r="E7" s="13"/>
      <c r="F7" s="13"/>
      <c r="G7" s="105" t="s">
        <v>7</v>
      </c>
      <c r="H7" s="139">
        <f>6*4</f>
        <v>24</v>
      </c>
      <c r="I7" s="129"/>
      <c r="J7" s="129"/>
      <c r="K7" s="13"/>
      <c r="L7" s="107" t="s">
        <v>8</v>
      </c>
      <c r="M7" s="108">
        <f>M6*4</f>
        <v>192</v>
      </c>
      <c r="N7" s="13"/>
      <c r="O7" s="13"/>
      <c r="P7" s="13"/>
      <c r="Q7" s="9"/>
      <c r="R7" s="9"/>
      <c r="S7" s="9"/>
      <c r="T7" s="12"/>
    </row>
    <row r="8" spans="1:20" ht="30" customHeight="1" x14ac:dyDescent="0.7">
      <c r="A8" s="8"/>
      <c r="B8" s="14"/>
      <c r="C8" s="15"/>
      <c r="D8" s="13"/>
      <c r="E8" s="13"/>
      <c r="F8" s="13"/>
      <c r="G8" s="106" t="s">
        <v>9</v>
      </c>
      <c r="H8" s="143">
        <f>H7*12</f>
        <v>288</v>
      </c>
      <c r="I8" s="129"/>
      <c r="J8" s="129"/>
      <c r="K8" s="13"/>
      <c r="L8" s="109" t="s">
        <v>10</v>
      </c>
      <c r="M8" s="108">
        <f>M7*12</f>
        <v>2304</v>
      </c>
      <c r="N8" s="13"/>
      <c r="O8" s="13"/>
      <c r="P8" s="13"/>
      <c r="Q8" s="9"/>
      <c r="R8" s="9"/>
      <c r="S8" s="9"/>
      <c r="T8" s="12"/>
    </row>
    <row r="9" spans="1:20" ht="30" customHeight="1" x14ac:dyDescent="0.7">
      <c r="A9" s="8"/>
      <c r="B9" s="14"/>
      <c r="C9" s="15"/>
      <c r="D9" s="13"/>
      <c r="E9" s="13"/>
      <c r="F9" s="13"/>
      <c r="G9" s="16"/>
      <c r="H9" s="16"/>
      <c r="I9" s="16"/>
      <c r="J9" s="15"/>
      <c r="K9" s="13"/>
      <c r="L9" s="17"/>
      <c r="M9" s="15"/>
      <c r="N9" s="13"/>
      <c r="O9" s="13"/>
      <c r="P9" s="13"/>
      <c r="Q9" s="9"/>
      <c r="R9" s="9"/>
      <c r="S9" s="9"/>
      <c r="T9" s="12"/>
    </row>
    <row r="10" spans="1:20" ht="30" customHeight="1" x14ac:dyDescent="0.7">
      <c r="A10" s="8"/>
      <c r="B10" s="13"/>
      <c r="C10" s="16"/>
      <c r="D10" s="16"/>
      <c r="E10" s="137" t="s">
        <v>11</v>
      </c>
      <c r="F10" s="126"/>
      <c r="G10" s="126"/>
      <c r="H10" s="18"/>
      <c r="I10" s="18"/>
      <c r="J10" s="16"/>
      <c r="K10" s="15"/>
      <c r="L10" s="15"/>
      <c r="M10" s="15"/>
      <c r="N10" s="137" t="s">
        <v>12</v>
      </c>
      <c r="O10" s="126"/>
      <c r="P10" s="126"/>
      <c r="Q10" s="9"/>
      <c r="R10" s="9"/>
      <c r="S10" s="9"/>
      <c r="T10" s="12"/>
    </row>
    <row r="11" spans="1:20" ht="30" customHeight="1" x14ac:dyDescent="0.7">
      <c r="A11" s="8"/>
      <c r="B11" s="19" t="s">
        <v>13</v>
      </c>
      <c r="C11" s="100" t="s">
        <v>14</v>
      </c>
      <c r="D11" s="100" t="s">
        <v>15</v>
      </c>
      <c r="E11" s="20" t="s">
        <v>16</v>
      </c>
      <c r="F11" s="20" t="s">
        <v>17</v>
      </c>
      <c r="G11" s="20" t="s">
        <v>18</v>
      </c>
      <c r="H11" s="20" t="s">
        <v>19</v>
      </c>
      <c r="I11" s="20" t="s">
        <v>20</v>
      </c>
      <c r="J11" s="13"/>
      <c r="K11" s="19" t="s">
        <v>21</v>
      </c>
      <c r="L11" s="100" t="s">
        <v>22</v>
      </c>
      <c r="M11" s="100" t="s">
        <v>23</v>
      </c>
      <c r="N11" s="20" t="s">
        <v>24</v>
      </c>
      <c r="O11" s="20" t="s">
        <v>25</v>
      </c>
      <c r="P11" s="20" t="s">
        <v>26</v>
      </c>
      <c r="Q11" s="20" t="s">
        <v>27</v>
      </c>
      <c r="R11" s="20" t="s">
        <v>28</v>
      </c>
      <c r="S11" s="9"/>
      <c r="T11" s="12"/>
    </row>
    <row r="12" spans="1:20" ht="30" customHeight="1" x14ac:dyDescent="0.7">
      <c r="A12" s="8"/>
      <c r="B12" s="21" t="s">
        <v>29</v>
      </c>
      <c r="C12" s="101" t="s">
        <v>218</v>
      </c>
      <c r="D12" s="102">
        <v>30000</v>
      </c>
      <c r="E12" s="22">
        <f t="shared" ref="E12:E15" si="0">D12</f>
        <v>30000</v>
      </c>
      <c r="F12" s="22">
        <f t="shared" ref="F12:F15" si="1">(E12*0.05)+E12</f>
        <v>31500</v>
      </c>
      <c r="G12" s="22">
        <f t="shared" ref="G12:G15" si="2">(F12*0.1)+F12</f>
        <v>34650</v>
      </c>
      <c r="H12" s="22">
        <f t="shared" ref="H12:H15" si="3">(G12*0.12)+G12</f>
        <v>38808</v>
      </c>
      <c r="I12" s="22">
        <f t="shared" ref="I12:I15" si="4">(H12*0.13)+H12</f>
        <v>43853.04</v>
      </c>
      <c r="J12" s="13"/>
      <c r="K12" s="21" t="s">
        <v>30</v>
      </c>
      <c r="L12" s="101" t="s">
        <v>218</v>
      </c>
      <c r="M12" s="102">
        <v>20</v>
      </c>
      <c r="N12" s="22">
        <f>M12*E12</f>
        <v>600000</v>
      </c>
      <c r="O12" s="22">
        <f t="shared" ref="O12:O15" si="5">(N12*0.05)+N12</f>
        <v>630000</v>
      </c>
      <c r="P12" s="22">
        <f>(O12*0.1)+O12</f>
        <v>693000</v>
      </c>
      <c r="Q12" s="22">
        <f t="shared" ref="Q12:Q15" si="6">(P12*0.12)+P12</f>
        <v>776160</v>
      </c>
      <c r="R12" s="22">
        <f t="shared" ref="R12:R15" si="7">(Q12*0.13)+Q12</f>
        <v>877060.8</v>
      </c>
      <c r="S12" s="9"/>
      <c r="T12" s="12"/>
    </row>
    <row r="13" spans="1:20" ht="30" customHeight="1" x14ac:dyDescent="0.7">
      <c r="A13" s="8"/>
      <c r="B13" s="23" t="s">
        <v>31</v>
      </c>
      <c r="C13" s="103" t="s">
        <v>219</v>
      </c>
      <c r="D13" s="102">
        <v>7000</v>
      </c>
      <c r="E13" s="22">
        <f t="shared" si="0"/>
        <v>7000</v>
      </c>
      <c r="F13" s="22">
        <f t="shared" si="1"/>
        <v>7350</v>
      </c>
      <c r="G13" s="22">
        <f t="shared" si="2"/>
        <v>8085</v>
      </c>
      <c r="H13" s="22">
        <f t="shared" si="3"/>
        <v>9055.2000000000007</v>
      </c>
      <c r="I13" s="22">
        <f t="shared" si="4"/>
        <v>10232.376</v>
      </c>
      <c r="J13" s="13"/>
      <c r="K13" s="23" t="s">
        <v>32</v>
      </c>
      <c r="L13" s="103" t="s">
        <v>219</v>
      </c>
      <c r="M13" s="102">
        <v>10</v>
      </c>
      <c r="N13" s="24">
        <f t="shared" ref="N13:N15" si="8">D13*M13</f>
        <v>70000</v>
      </c>
      <c r="O13" s="22">
        <f t="shared" si="5"/>
        <v>73500</v>
      </c>
      <c r="P13" s="22">
        <f t="shared" ref="P13:P15" si="9">(O13*0.15)+O13</f>
        <v>84525</v>
      </c>
      <c r="Q13" s="22">
        <f t="shared" si="6"/>
        <v>94668</v>
      </c>
      <c r="R13" s="22">
        <f t="shared" si="7"/>
        <v>106974.84</v>
      </c>
      <c r="S13" s="9"/>
      <c r="T13" s="12"/>
    </row>
    <row r="14" spans="1:20" ht="30" customHeight="1" x14ac:dyDescent="0.7">
      <c r="A14" s="8"/>
      <c r="B14" s="23" t="s">
        <v>33</v>
      </c>
      <c r="C14" s="103" t="s">
        <v>220</v>
      </c>
      <c r="D14" s="102">
        <v>3500</v>
      </c>
      <c r="E14" s="22">
        <f t="shared" si="0"/>
        <v>3500</v>
      </c>
      <c r="F14" s="22">
        <f t="shared" si="1"/>
        <v>3675</v>
      </c>
      <c r="G14" s="22">
        <f t="shared" si="2"/>
        <v>4042.5</v>
      </c>
      <c r="H14" s="22">
        <f t="shared" si="3"/>
        <v>4527.6000000000004</v>
      </c>
      <c r="I14" s="22">
        <f t="shared" si="4"/>
        <v>5116.1880000000001</v>
      </c>
      <c r="J14" s="13"/>
      <c r="K14" s="23" t="s">
        <v>34</v>
      </c>
      <c r="L14" s="103" t="s">
        <v>220</v>
      </c>
      <c r="M14" s="102">
        <v>15</v>
      </c>
      <c r="N14" s="24">
        <f t="shared" si="8"/>
        <v>52500</v>
      </c>
      <c r="O14" s="22">
        <f t="shared" si="5"/>
        <v>55125</v>
      </c>
      <c r="P14" s="22">
        <f>(O14*0.15)+O14</f>
        <v>63393.75</v>
      </c>
      <c r="Q14" s="22">
        <f>(P14*0.12)+P14</f>
        <v>71001</v>
      </c>
      <c r="R14" s="22">
        <f t="shared" si="7"/>
        <v>80231.13</v>
      </c>
      <c r="S14" s="9"/>
      <c r="T14" s="12"/>
    </row>
    <row r="15" spans="1:20" ht="30" customHeight="1" x14ac:dyDescent="0.7">
      <c r="A15" s="8"/>
      <c r="B15" s="23" t="s">
        <v>35</v>
      </c>
      <c r="C15" s="104" t="s">
        <v>221</v>
      </c>
      <c r="D15" s="102">
        <v>8000</v>
      </c>
      <c r="E15" s="22">
        <f t="shared" si="0"/>
        <v>8000</v>
      </c>
      <c r="F15" s="22">
        <f t="shared" si="1"/>
        <v>8400</v>
      </c>
      <c r="G15" s="22">
        <f t="shared" si="2"/>
        <v>9240</v>
      </c>
      <c r="H15" s="22">
        <f t="shared" si="3"/>
        <v>10348.799999999999</v>
      </c>
      <c r="I15" s="22">
        <f t="shared" si="4"/>
        <v>11694.144</v>
      </c>
      <c r="J15" s="13"/>
      <c r="K15" s="23" t="s">
        <v>36</v>
      </c>
      <c r="L15" s="104" t="s">
        <v>221</v>
      </c>
      <c r="M15" s="102">
        <v>25</v>
      </c>
      <c r="N15" s="24">
        <f t="shared" si="8"/>
        <v>200000</v>
      </c>
      <c r="O15" s="22">
        <f t="shared" si="5"/>
        <v>210000</v>
      </c>
      <c r="P15" s="22">
        <f t="shared" si="9"/>
        <v>241500</v>
      </c>
      <c r="Q15" s="22">
        <f t="shared" si="6"/>
        <v>270480</v>
      </c>
      <c r="R15" s="22">
        <f t="shared" si="7"/>
        <v>305642.40000000002</v>
      </c>
      <c r="S15" s="9"/>
      <c r="T15" s="12"/>
    </row>
    <row r="16" spans="1:20" ht="30" customHeight="1" x14ac:dyDescent="0.7">
      <c r="A16" s="8"/>
      <c r="B16" s="25" t="s">
        <v>37</v>
      </c>
      <c r="C16" s="147"/>
      <c r="D16" s="123"/>
      <c r="E16" s="26">
        <f>SUM(E12:E15)</f>
        <v>48500</v>
      </c>
      <c r="F16" s="27">
        <f>SUM(F12:F15)</f>
        <v>50925</v>
      </c>
      <c r="G16" s="27">
        <f>SUM(G12:G15)</f>
        <v>56017.5</v>
      </c>
      <c r="H16" s="27">
        <f>SUM(H12:H15)</f>
        <v>62739.599999999991</v>
      </c>
      <c r="I16" s="27">
        <f>SUM(I12:I15)</f>
        <v>70895.747999999992</v>
      </c>
      <c r="J16" s="13"/>
      <c r="K16" s="28" t="s">
        <v>38</v>
      </c>
      <c r="L16" s="29"/>
      <c r="M16" s="30">
        <f t="shared" ref="M16:R16" si="10">SUM(M12:M15)</f>
        <v>70</v>
      </c>
      <c r="N16" s="31">
        <f t="shared" si="10"/>
        <v>922500</v>
      </c>
      <c r="O16" s="31">
        <f t="shared" si="10"/>
        <v>968625</v>
      </c>
      <c r="P16" s="31">
        <f t="shared" si="10"/>
        <v>1082418.75</v>
      </c>
      <c r="Q16" s="31">
        <f t="shared" si="10"/>
        <v>1212309</v>
      </c>
      <c r="R16" s="31">
        <f t="shared" si="10"/>
        <v>1369909.17</v>
      </c>
      <c r="S16" s="9"/>
      <c r="T16" s="12"/>
    </row>
    <row r="17" spans="1:20" s="42" customFormat="1" ht="30" customHeight="1" x14ac:dyDescent="0.7">
      <c r="A17" s="32"/>
      <c r="B17" s="33" t="s">
        <v>39</v>
      </c>
      <c r="C17" s="145"/>
      <c r="D17" s="146"/>
      <c r="E17" s="34"/>
      <c r="F17" s="34">
        <f t="shared" ref="F17:I17" si="11">(F16-E16)/E16</f>
        <v>0.05</v>
      </c>
      <c r="G17" s="34">
        <f t="shared" si="11"/>
        <v>0.1</v>
      </c>
      <c r="H17" s="34">
        <f t="shared" si="11"/>
        <v>0.11999999999999984</v>
      </c>
      <c r="I17" s="34">
        <f t="shared" si="11"/>
        <v>0.13000000000000003</v>
      </c>
      <c r="J17" s="35"/>
      <c r="K17" s="36" t="s">
        <v>40</v>
      </c>
      <c r="L17" s="37"/>
      <c r="M17" s="38">
        <f>M16/10</f>
        <v>7</v>
      </c>
      <c r="N17" s="39"/>
      <c r="O17" s="39">
        <f t="shared" ref="O17:R17" si="12">(O16-N16)/N16</f>
        <v>0.05</v>
      </c>
      <c r="P17" s="39">
        <f t="shared" si="12"/>
        <v>0.11747967479674797</v>
      </c>
      <c r="Q17" s="39">
        <f t="shared" si="12"/>
        <v>0.12</v>
      </c>
      <c r="R17" s="39">
        <f t="shared" si="12"/>
        <v>0.12999999999999995</v>
      </c>
      <c r="S17" s="40"/>
      <c r="T17" s="41"/>
    </row>
    <row r="18" spans="1:20" ht="30" customHeight="1" x14ac:dyDescent="0.7">
      <c r="A18" s="8"/>
      <c r="B18" s="15"/>
      <c r="C18" s="43"/>
      <c r="D18" s="43"/>
      <c r="E18" s="43"/>
      <c r="F18" s="43"/>
      <c r="G18" s="43"/>
      <c r="H18" s="43"/>
      <c r="I18" s="43"/>
      <c r="J18" s="13"/>
      <c r="K18" s="15"/>
      <c r="L18" s="44"/>
      <c r="M18" s="44"/>
      <c r="N18" s="43"/>
      <c r="O18" s="43"/>
      <c r="P18" s="43"/>
      <c r="Q18" s="9"/>
      <c r="R18" s="9"/>
      <c r="S18" s="9"/>
      <c r="T18" s="12"/>
    </row>
    <row r="19" spans="1:20" ht="30" customHeight="1" x14ac:dyDescent="0.7">
      <c r="A19" s="8"/>
      <c r="B19" s="134" t="s">
        <v>41</v>
      </c>
      <c r="C19" s="126"/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9"/>
      <c r="R19" s="9"/>
      <c r="S19" s="9"/>
      <c r="T19" s="12"/>
    </row>
    <row r="20" spans="1:20" ht="30" customHeight="1" x14ac:dyDescent="0.7">
      <c r="A20" s="8"/>
      <c r="B20" s="14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9"/>
      <c r="R20" s="9"/>
      <c r="S20" s="9"/>
      <c r="T20" s="12"/>
    </row>
    <row r="21" spans="1:20" ht="30" customHeight="1" x14ac:dyDescent="0.7">
      <c r="A21" s="8"/>
      <c r="B21" s="13"/>
      <c r="C21" s="13"/>
      <c r="D21" s="13"/>
      <c r="E21" s="13"/>
      <c r="F21" s="140" t="s">
        <v>42</v>
      </c>
      <c r="G21" s="123"/>
      <c r="H21" s="123"/>
      <c r="I21" s="123"/>
      <c r="J21" s="127">
        <f>(E16*0.04)+E16</f>
        <v>50440</v>
      </c>
      <c r="K21" s="123"/>
      <c r="L21" s="123"/>
      <c r="M21" s="45">
        <v>1.04</v>
      </c>
      <c r="N21" s="46">
        <f>M66/J21</f>
        <v>3.528945281522601</v>
      </c>
      <c r="O21" s="13"/>
      <c r="P21" s="13"/>
      <c r="Q21" s="9"/>
      <c r="R21" s="9"/>
      <c r="S21" s="9"/>
      <c r="T21" s="12"/>
    </row>
    <row r="22" spans="1:20" ht="30" customHeight="1" x14ac:dyDescent="0.7">
      <c r="A22" s="8"/>
      <c r="B22" s="13"/>
      <c r="C22" s="13"/>
      <c r="D22" s="13"/>
      <c r="E22" s="13"/>
      <c r="F22" s="140" t="s">
        <v>43</v>
      </c>
      <c r="G22" s="123"/>
      <c r="H22" s="123"/>
      <c r="I22" s="123"/>
      <c r="J22" s="127">
        <f>(F16*0.05)+F16</f>
        <v>53471.25</v>
      </c>
      <c r="K22" s="123"/>
      <c r="L22" s="123"/>
      <c r="M22" s="45">
        <v>1.05</v>
      </c>
      <c r="N22" s="46">
        <f>N66/J22</f>
        <v>3.5619141127241276</v>
      </c>
      <c r="O22" s="13"/>
      <c r="P22" s="13"/>
      <c r="Q22" s="9"/>
      <c r="R22" s="9"/>
      <c r="S22" s="9"/>
      <c r="T22" s="12"/>
    </row>
    <row r="23" spans="1:20" ht="30" customHeight="1" x14ac:dyDescent="0.7">
      <c r="A23" s="8"/>
      <c r="B23" s="13"/>
      <c r="C23" s="13"/>
      <c r="D23" s="13"/>
      <c r="E23" s="13"/>
      <c r="F23" s="140" t="s">
        <v>44</v>
      </c>
      <c r="G23" s="123"/>
      <c r="H23" s="123"/>
      <c r="I23" s="123"/>
      <c r="J23" s="127">
        <f>(G16*0.06)+G16</f>
        <v>59378.55</v>
      </c>
      <c r="K23" s="123"/>
      <c r="L23" s="123"/>
      <c r="M23" s="45">
        <v>1.06</v>
      </c>
      <c r="N23" s="46">
        <f t="shared" ref="N23:N25" si="13">O66/J23</f>
        <v>3.5283111493965413</v>
      </c>
      <c r="O23" s="13"/>
      <c r="P23" s="13"/>
      <c r="Q23" s="9"/>
      <c r="R23" s="9"/>
      <c r="S23" s="9"/>
      <c r="T23" s="12"/>
    </row>
    <row r="24" spans="1:20" ht="30" customHeight="1" x14ac:dyDescent="0.7">
      <c r="A24" s="8"/>
      <c r="B24" s="13"/>
      <c r="C24" s="13"/>
      <c r="D24" s="13"/>
      <c r="E24" s="13"/>
      <c r="F24" s="140" t="s">
        <v>45</v>
      </c>
      <c r="G24" s="123"/>
      <c r="H24" s="123"/>
      <c r="I24" s="123"/>
      <c r="J24" s="127">
        <f>(H16*0.07)+H16</f>
        <v>67131.371999999988</v>
      </c>
      <c r="K24" s="123"/>
      <c r="L24" s="123"/>
      <c r="M24" s="45">
        <v>1.07</v>
      </c>
      <c r="N24" s="46">
        <f t="shared" si="13"/>
        <v>0</v>
      </c>
      <c r="O24" s="13"/>
      <c r="P24" s="13"/>
      <c r="Q24" s="9"/>
      <c r="R24" s="9"/>
      <c r="S24" s="9"/>
      <c r="T24" s="12"/>
    </row>
    <row r="25" spans="1:20" ht="30" customHeight="1" x14ac:dyDescent="0.7">
      <c r="A25" s="8"/>
      <c r="B25" s="13"/>
      <c r="C25" s="13"/>
      <c r="D25" s="13"/>
      <c r="E25" s="13"/>
      <c r="F25" s="140" t="s">
        <v>46</v>
      </c>
      <c r="G25" s="123"/>
      <c r="H25" s="123"/>
      <c r="I25" s="123"/>
      <c r="J25" s="127">
        <f>(I16*0.08)+I16</f>
        <v>76567.407839999985</v>
      </c>
      <c r="K25" s="123"/>
      <c r="L25" s="123"/>
      <c r="M25" s="45">
        <v>1.08</v>
      </c>
      <c r="N25" s="46">
        <f t="shared" si="13"/>
        <v>0</v>
      </c>
      <c r="O25" s="13"/>
      <c r="P25" s="13"/>
      <c r="Q25" s="9"/>
      <c r="R25" s="9"/>
      <c r="S25" s="9"/>
      <c r="T25" s="12"/>
    </row>
    <row r="26" spans="1:20" ht="30" customHeight="1" x14ac:dyDescent="0.7">
      <c r="A26" s="8"/>
      <c r="B26" s="13"/>
      <c r="C26" s="13"/>
      <c r="D26" s="13"/>
      <c r="E26" s="13"/>
      <c r="F26" s="15"/>
      <c r="G26" s="15"/>
      <c r="H26" s="15"/>
      <c r="I26" s="15"/>
      <c r="J26" s="15"/>
      <c r="K26" s="15"/>
      <c r="L26" s="15"/>
      <c r="M26" s="47"/>
      <c r="N26" s="13"/>
      <c r="O26" s="13"/>
      <c r="P26" s="13"/>
      <c r="Q26" s="9"/>
      <c r="R26" s="9"/>
      <c r="S26" s="9"/>
      <c r="T26" s="12"/>
    </row>
    <row r="27" spans="1:20" ht="30" customHeight="1" x14ac:dyDescent="0.7">
      <c r="A27" s="8"/>
      <c r="B27" s="148" t="s">
        <v>47</v>
      </c>
      <c r="C27" s="126"/>
      <c r="D27" s="126"/>
      <c r="E27" s="126"/>
      <c r="F27" s="126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9"/>
      <c r="R27" s="9"/>
      <c r="S27" s="9"/>
      <c r="T27" s="12"/>
    </row>
    <row r="28" spans="1:20" ht="30" customHeight="1" x14ac:dyDescent="0.7">
      <c r="A28" s="8"/>
      <c r="B28" s="135" t="s">
        <v>48</v>
      </c>
      <c r="C28" s="126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9"/>
      <c r="R28" s="9"/>
      <c r="S28" s="9"/>
      <c r="T28" s="12"/>
    </row>
    <row r="29" spans="1:20" ht="30" customHeight="1" x14ac:dyDescent="0.7">
      <c r="A29" s="8"/>
      <c r="B29" s="144" t="s">
        <v>49</v>
      </c>
      <c r="C29" s="126"/>
      <c r="D29" s="126"/>
      <c r="E29" s="126"/>
      <c r="F29" s="13"/>
      <c r="G29" s="13"/>
      <c r="H29" s="13"/>
      <c r="I29" s="13"/>
      <c r="J29" s="13"/>
      <c r="K29" s="13"/>
      <c r="L29" s="144" t="s">
        <v>50</v>
      </c>
      <c r="M29" s="126"/>
      <c r="N29" s="126"/>
      <c r="O29" s="126"/>
      <c r="P29" s="13"/>
      <c r="Q29" s="13"/>
      <c r="R29" s="9"/>
      <c r="S29" s="9"/>
      <c r="T29" s="12"/>
    </row>
    <row r="30" spans="1:20" ht="30" customHeight="1" x14ac:dyDescent="0.7">
      <c r="A30" s="8"/>
      <c r="B30" s="14"/>
      <c r="C30" s="13"/>
      <c r="D30" s="13"/>
      <c r="E30" s="13"/>
      <c r="F30" s="13"/>
      <c r="G30" s="13"/>
      <c r="H30" s="13"/>
      <c r="I30" s="13"/>
      <c r="J30" s="13"/>
      <c r="K30" s="13"/>
      <c r="L30" s="14"/>
      <c r="M30" s="13"/>
      <c r="N30" s="13"/>
      <c r="O30" s="13"/>
      <c r="P30" s="13"/>
      <c r="Q30" s="13"/>
      <c r="R30" s="9"/>
      <c r="S30" s="9"/>
      <c r="T30" s="12"/>
    </row>
    <row r="31" spans="1:20" ht="54" customHeight="1" x14ac:dyDescent="0.7">
      <c r="A31" s="8"/>
      <c r="B31" s="48" t="s">
        <v>51</v>
      </c>
      <c r="C31" s="49" t="s">
        <v>52</v>
      </c>
      <c r="D31" s="50" t="s">
        <v>53</v>
      </c>
      <c r="E31" s="51" t="s">
        <v>54</v>
      </c>
      <c r="F31" s="13"/>
      <c r="G31" s="13"/>
      <c r="H31" s="13"/>
      <c r="I31" s="13"/>
      <c r="J31" s="13"/>
      <c r="K31" s="13"/>
      <c r="L31" s="48" t="s">
        <v>55</v>
      </c>
      <c r="M31" s="52" t="s">
        <v>56</v>
      </c>
      <c r="N31" s="50" t="s">
        <v>57</v>
      </c>
      <c r="O31" s="51" t="s">
        <v>58</v>
      </c>
      <c r="P31" s="13"/>
      <c r="Q31" s="13"/>
      <c r="R31" s="9"/>
      <c r="S31" s="9"/>
      <c r="T31" s="12"/>
    </row>
    <row r="32" spans="1:20" ht="30" customHeight="1" x14ac:dyDescent="0.7">
      <c r="A32" s="8"/>
      <c r="B32" s="53">
        <v>1</v>
      </c>
      <c r="C32" s="112" t="s">
        <v>59</v>
      </c>
      <c r="D32" s="54" t="s">
        <v>60</v>
      </c>
      <c r="E32" s="110">
        <v>20000</v>
      </c>
      <c r="F32" s="13"/>
      <c r="G32" s="13"/>
      <c r="H32" s="13"/>
      <c r="I32" s="13"/>
      <c r="J32" s="13"/>
      <c r="K32" s="13"/>
      <c r="L32" s="53">
        <v>1</v>
      </c>
      <c r="M32" s="112" t="s">
        <v>61</v>
      </c>
      <c r="N32" s="54" t="s">
        <v>62</v>
      </c>
      <c r="O32" s="110">
        <v>2000</v>
      </c>
      <c r="P32" s="13"/>
      <c r="Q32" s="13"/>
      <c r="R32" s="9"/>
      <c r="S32" s="9"/>
      <c r="T32" s="12"/>
    </row>
    <row r="33" spans="1:20" ht="30" customHeight="1" x14ac:dyDescent="0.7">
      <c r="A33" s="8"/>
      <c r="B33" s="55">
        <v>2</v>
      </c>
      <c r="C33" s="113" t="s">
        <v>63</v>
      </c>
      <c r="D33" s="54" t="s">
        <v>64</v>
      </c>
      <c r="E33" s="110">
        <v>20000</v>
      </c>
      <c r="F33" s="13"/>
      <c r="G33" s="13"/>
      <c r="H33" s="13"/>
      <c r="I33" s="13"/>
      <c r="J33" s="13"/>
      <c r="K33" s="13"/>
      <c r="L33" s="55">
        <v>2</v>
      </c>
      <c r="M33" s="113" t="s">
        <v>65</v>
      </c>
      <c r="N33" s="54" t="s">
        <v>66</v>
      </c>
      <c r="O33" s="110">
        <v>3000</v>
      </c>
      <c r="P33" s="13"/>
      <c r="Q33" s="13"/>
      <c r="R33" s="9"/>
      <c r="S33" s="9"/>
      <c r="T33" s="12"/>
    </row>
    <row r="34" spans="1:20" ht="30" customHeight="1" x14ac:dyDescent="0.7">
      <c r="A34" s="8"/>
      <c r="B34" s="56">
        <v>3</v>
      </c>
      <c r="C34" s="114" t="s">
        <v>67</v>
      </c>
      <c r="D34" s="54" t="s">
        <v>68</v>
      </c>
      <c r="E34" s="110">
        <v>30000</v>
      </c>
      <c r="F34" s="16"/>
      <c r="G34" s="16"/>
      <c r="H34" s="16"/>
      <c r="I34" s="16"/>
      <c r="J34" s="16"/>
      <c r="K34" s="16"/>
      <c r="L34" s="56">
        <v>3</v>
      </c>
      <c r="M34" s="114" t="s">
        <v>69</v>
      </c>
      <c r="N34" s="54" t="s">
        <v>70</v>
      </c>
      <c r="O34" s="110">
        <v>4000</v>
      </c>
      <c r="P34" s="13"/>
      <c r="Q34" s="13"/>
      <c r="R34" s="9"/>
      <c r="S34" s="9"/>
      <c r="T34" s="12"/>
    </row>
    <row r="35" spans="1:20" ht="30" customHeight="1" x14ac:dyDescent="0.7">
      <c r="A35" s="8"/>
      <c r="B35" s="55">
        <v>4</v>
      </c>
      <c r="C35" s="113" t="s">
        <v>71</v>
      </c>
      <c r="D35" s="54" t="s">
        <v>72</v>
      </c>
      <c r="E35" s="110">
        <v>40000</v>
      </c>
      <c r="F35" s="43"/>
      <c r="G35" s="43"/>
      <c r="H35" s="43"/>
      <c r="I35" s="43"/>
      <c r="J35" s="43"/>
      <c r="K35" s="13"/>
      <c r="L35" s="55">
        <v>4</v>
      </c>
      <c r="M35" s="113" t="s">
        <v>73</v>
      </c>
      <c r="N35" s="54" t="s">
        <v>74</v>
      </c>
      <c r="O35" s="110">
        <v>5000</v>
      </c>
      <c r="P35" s="13"/>
      <c r="Q35" s="13"/>
      <c r="R35" s="9"/>
      <c r="S35" s="9"/>
      <c r="T35" s="12"/>
    </row>
    <row r="36" spans="1:20" ht="30" customHeight="1" x14ac:dyDescent="0.7">
      <c r="A36" s="8"/>
      <c r="B36" s="56">
        <v>5</v>
      </c>
      <c r="C36" s="114" t="s">
        <v>75</v>
      </c>
      <c r="D36" s="54" t="s">
        <v>76</v>
      </c>
      <c r="E36" s="110">
        <v>50000</v>
      </c>
      <c r="F36" s="43"/>
      <c r="G36" s="43"/>
      <c r="H36" s="43"/>
      <c r="I36" s="43"/>
      <c r="J36" s="43"/>
      <c r="K36" s="13"/>
      <c r="L36" s="56">
        <v>5</v>
      </c>
      <c r="M36" s="114" t="s">
        <v>77</v>
      </c>
      <c r="N36" s="54" t="s">
        <v>78</v>
      </c>
      <c r="O36" s="110">
        <v>6000</v>
      </c>
      <c r="P36" s="13"/>
      <c r="Q36" s="13"/>
      <c r="R36" s="9"/>
      <c r="S36" s="9"/>
      <c r="T36" s="12"/>
    </row>
    <row r="37" spans="1:20" ht="30" customHeight="1" x14ac:dyDescent="0.7">
      <c r="A37" s="8"/>
      <c r="B37" s="55">
        <v>6</v>
      </c>
      <c r="C37" s="113" t="s">
        <v>79</v>
      </c>
      <c r="D37" s="54" t="s">
        <v>80</v>
      </c>
      <c r="E37" s="110">
        <v>60000</v>
      </c>
      <c r="F37" s="43"/>
      <c r="G37" s="43"/>
      <c r="H37" s="43"/>
      <c r="I37" s="43"/>
      <c r="J37" s="43"/>
      <c r="K37" s="13"/>
      <c r="L37" s="55">
        <v>6</v>
      </c>
      <c r="M37" s="113" t="s">
        <v>81</v>
      </c>
      <c r="N37" s="54" t="s">
        <v>82</v>
      </c>
      <c r="O37" s="110">
        <v>7000</v>
      </c>
      <c r="P37" s="13"/>
      <c r="Q37" s="13"/>
      <c r="R37" s="9"/>
      <c r="S37" s="9"/>
      <c r="T37" s="12"/>
    </row>
    <row r="38" spans="1:20" ht="30" customHeight="1" x14ac:dyDescent="0.7">
      <c r="A38" s="8"/>
      <c r="B38" s="56">
        <v>7</v>
      </c>
      <c r="C38" s="114" t="s">
        <v>83</v>
      </c>
      <c r="D38" s="54" t="s">
        <v>84</v>
      </c>
      <c r="E38" s="110">
        <v>10000</v>
      </c>
      <c r="F38" s="43"/>
      <c r="G38" s="43"/>
      <c r="H38" s="43"/>
      <c r="I38" s="43"/>
      <c r="J38" s="43"/>
      <c r="K38" s="13"/>
      <c r="L38" s="56">
        <v>7</v>
      </c>
      <c r="M38" s="114" t="s">
        <v>85</v>
      </c>
      <c r="N38" s="54" t="s">
        <v>86</v>
      </c>
      <c r="O38" s="110">
        <v>8000</v>
      </c>
      <c r="P38" s="13"/>
      <c r="Q38" s="13"/>
      <c r="R38" s="9"/>
      <c r="S38" s="9"/>
      <c r="T38" s="12"/>
    </row>
    <row r="39" spans="1:20" ht="30" customHeight="1" x14ac:dyDescent="0.7">
      <c r="A39" s="8"/>
      <c r="B39" s="57">
        <v>8</v>
      </c>
      <c r="C39" s="115" t="s">
        <v>87</v>
      </c>
      <c r="D39" s="58" t="s">
        <v>88</v>
      </c>
      <c r="E39" s="111">
        <v>11000</v>
      </c>
      <c r="F39" s="43"/>
      <c r="G39" s="43"/>
      <c r="H39" s="43"/>
      <c r="I39" s="43"/>
      <c r="J39" s="43"/>
      <c r="K39" s="13"/>
      <c r="L39" s="57">
        <v>8</v>
      </c>
      <c r="M39" s="115" t="s">
        <v>89</v>
      </c>
      <c r="N39" s="58" t="s">
        <v>90</v>
      </c>
      <c r="O39" s="111">
        <v>5000</v>
      </c>
      <c r="P39" s="13"/>
      <c r="Q39" s="13"/>
      <c r="R39" s="9"/>
      <c r="S39" s="9"/>
      <c r="T39" s="12"/>
    </row>
    <row r="40" spans="1:20" ht="30" customHeight="1" x14ac:dyDescent="0.7">
      <c r="A40" s="8"/>
      <c r="B40" s="122"/>
      <c r="C40" s="123"/>
      <c r="D40" s="123"/>
      <c r="E40" s="59">
        <f>SUM(E32:E39)</f>
        <v>241000</v>
      </c>
      <c r="F40" s="43"/>
      <c r="G40" s="43"/>
      <c r="H40" s="43"/>
      <c r="I40" s="43"/>
      <c r="J40" s="43"/>
      <c r="K40" s="13"/>
      <c r="L40" s="122" t="s">
        <v>91</v>
      </c>
      <c r="M40" s="123"/>
      <c r="N40" s="123"/>
      <c r="O40" s="59">
        <f>SUM(O32:O39)</f>
        <v>40000</v>
      </c>
      <c r="P40" s="13"/>
      <c r="Q40" s="13"/>
      <c r="R40" s="9"/>
      <c r="S40" s="9"/>
      <c r="T40" s="12"/>
    </row>
    <row r="41" spans="1:20" ht="30" customHeight="1" x14ac:dyDescent="0.7">
      <c r="A41" s="8"/>
      <c r="B41" s="15"/>
      <c r="C41" s="152"/>
      <c r="D41" s="126"/>
      <c r="E41" s="43"/>
      <c r="F41" s="43"/>
      <c r="G41" s="43"/>
      <c r="H41" s="43"/>
      <c r="I41" s="43"/>
      <c r="J41" s="43"/>
      <c r="K41" s="43"/>
      <c r="L41" s="13"/>
      <c r="M41" s="44"/>
      <c r="N41" s="44"/>
      <c r="O41" s="43"/>
      <c r="P41" s="43"/>
      <c r="Q41" s="13"/>
      <c r="R41" s="9"/>
      <c r="S41" s="9"/>
      <c r="T41" s="12"/>
    </row>
    <row r="42" spans="1:20" ht="30" customHeight="1" x14ac:dyDescent="0.7">
      <c r="A42" s="8"/>
      <c r="B42" s="15"/>
      <c r="C42" s="43"/>
      <c r="D42" s="43"/>
      <c r="E42" s="43"/>
      <c r="F42" s="43"/>
      <c r="G42" s="43"/>
      <c r="H42" s="43"/>
      <c r="I42" s="43"/>
      <c r="J42" s="43"/>
      <c r="K42" s="43"/>
      <c r="L42" s="13"/>
      <c r="M42" s="13"/>
      <c r="N42" s="13"/>
      <c r="O42" s="13"/>
      <c r="P42" s="13"/>
      <c r="Q42" s="13"/>
      <c r="R42" s="9"/>
      <c r="S42" s="9"/>
      <c r="T42" s="12"/>
    </row>
    <row r="43" spans="1:20" ht="30" customHeight="1" x14ac:dyDescent="0.7">
      <c r="A43" s="8"/>
      <c r="B43" s="15"/>
      <c r="C43" s="43"/>
      <c r="D43" s="43"/>
      <c r="E43" s="43"/>
      <c r="F43" s="43"/>
      <c r="G43" s="43"/>
      <c r="H43" s="43"/>
      <c r="I43" s="43"/>
      <c r="J43" s="43"/>
      <c r="K43" s="43"/>
      <c r="L43" s="13"/>
      <c r="M43" s="13"/>
      <c r="N43" s="13"/>
      <c r="O43" s="13"/>
      <c r="P43" s="13"/>
      <c r="Q43" s="13"/>
      <c r="R43" s="9"/>
      <c r="S43" s="9"/>
      <c r="T43" s="12"/>
    </row>
    <row r="44" spans="1:20" ht="30" customHeight="1" x14ac:dyDescent="0.7">
      <c r="A44" s="8"/>
      <c r="B44" s="125" t="s">
        <v>92</v>
      </c>
      <c r="C44" s="126"/>
      <c r="D44" s="60"/>
      <c r="E44" s="13"/>
      <c r="F44" s="60"/>
      <c r="G44" s="60"/>
      <c r="H44" s="60"/>
      <c r="I44" s="60"/>
      <c r="J44" s="60"/>
      <c r="K44" s="60"/>
      <c r="L44" s="125" t="s">
        <v>93</v>
      </c>
      <c r="M44" s="126"/>
      <c r="N44" s="60"/>
      <c r="O44" s="13"/>
      <c r="P44" s="13"/>
      <c r="Q44" s="13"/>
      <c r="R44" s="9"/>
      <c r="S44" s="9"/>
      <c r="T44" s="12"/>
    </row>
    <row r="45" spans="1:20" ht="30" customHeight="1" x14ac:dyDescent="0.7">
      <c r="A45" s="8"/>
      <c r="B45" s="14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4"/>
      <c r="N45" s="13"/>
      <c r="O45" s="13"/>
      <c r="P45" s="13"/>
      <c r="Q45" s="13"/>
      <c r="R45" s="9"/>
      <c r="S45" s="9"/>
      <c r="T45" s="12"/>
    </row>
    <row r="46" spans="1:20" ht="46.5" customHeight="1" x14ac:dyDescent="0.7">
      <c r="A46" s="8"/>
      <c r="B46" s="61" t="s">
        <v>94</v>
      </c>
      <c r="C46" s="61" t="s">
        <v>95</v>
      </c>
      <c r="D46" s="61" t="s">
        <v>96</v>
      </c>
      <c r="E46" s="61" t="s">
        <v>97</v>
      </c>
      <c r="F46" s="13"/>
      <c r="G46" s="13"/>
      <c r="H46" s="13"/>
      <c r="I46" s="13"/>
      <c r="J46" s="13"/>
      <c r="K46" s="13"/>
      <c r="L46" s="61" t="s">
        <v>98</v>
      </c>
      <c r="M46" s="61" t="s">
        <v>99</v>
      </c>
      <c r="N46" s="61"/>
      <c r="O46" s="61" t="s">
        <v>100</v>
      </c>
      <c r="P46" s="13"/>
      <c r="Q46" s="13"/>
      <c r="R46" s="9"/>
      <c r="S46" s="9"/>
      <c r="T46" s="12"/>
    </row>
    <row r="47" spans="1:20" ht="46.5" customHeight="1" x14ac:dyDescent="0.7">
      <c r="A47" s="8"/>
      <c r="B47" s="62">
        <v>1</v>
      </c>
      <c r="C47" s="63" t="s">
        <v>101</v>
      </c>
      <c r="D47" s="62" t="s">
        <v>102</v>
      </c>
      <c r="E47" s="62">
        <v>1000</v>
      </c>
      <c r="F47" s="13"/>
      <c r="G47" s="13"/>
      <c r="H47" s="13"/>
      <c r="I47" s="13"/>
      <c r="J47" s="13"/>
      <c r="K47" s="13"/>
      <c r="L47" s="62">
        <v>1</v>
      </c>
      <c r="M47" s="122" t="s">
        <v>103</v>
      </c>
      <c r="N47" s="123"/>
      <c r="O47" s="62">
        <f>E40</f>
        <v>241000</v>
      </c>
      <c r="P47" s="13"/>
      <c r="Q47" s="13"/>
      <c r="R47" s="9"/>
      <c r="S47" s="9"/>
      <c r="T47" s="12"/>
    </row>
    <row r="48" spans="1:20" ht="46.5" customHeight="1" x14ac:dyDescent="0.7">
      <c r="A48" s="8"/>
      <c r="B48" s="61">
        <v>2</v>
      </c>
      <c r="C48" s="64" t="s">
        <v>104</v>
      </c>
      <c r="D48" s="62" t="s">
        <v>105</v>
      </c>
      <c r="E48" s="62">
        <v>2000</v>
      </c>
      <c r="F48" s="13"/>
      <c r="G48" s="13"/>
      <c r="H48" s="13"/>
      <c r="I48" s="13"/>
      <c r="J48" s="13"/>
      <c r="K48" s="13"/>
      <c r="L48" s="61">
        <v>2</v>
      </c>
      <c r="M48" s="124" t="s">
        <v>106</v>
      </c>
      <c r="N48" s="123"/>
      <c r="O48" s="61">
        <f>O40</f>
        <v>40000</v>
      </c>
      <c r="P48" s="13"/>
      <c r="Q48" s="13"/>
      <c r="R48" s="9"/>
      <c r="S48" s="9"/>
      <c r="T48" s="12"/>
    </row>
    <row r="49" spans="1:20" ht="46.5" customHeight="1" x14ac:dyDescent="0.7">
      <c r="A49" s="8"/>
      <c r="B49" s="62">
        <v>3</v>
      </c>
      <c r="C49" s="63" t="s">
        <v>107</v>
      </c>
      <c r="D49" s="62" t="s">
        <v>108</v>
      </c>
      <c r="E49" s="62">
        <v>3000</v>
      </c>
      <c r="F49" s="13"/>
      <c r="G49" s="13"/>
      <c r="H49" s="13"/>
      <c r="I49" s="13"/>
      <c r="J49" s="13"/>
      <c r="K49" s="13"/>
      <c r="L49" s="62">
        <v>3</v>
      </c>
      <c r="M49" s="122" t="s">
        <v>109</v>
      </c>
      <c r="N49" s="123"/>
      <c r="O49" s="62">
        <f>E51</f>
        <v>10000</v>
      </c>
      <c r="P49" s="13"/>
      <c r="Q49" s="13"/>
      <c r="R49" s="9"/>
      <c r="S49" s="9"/>
      <c r="T49" s="12"/>
    </row>
    <row r="50" spans="1:20" ht="46.5" customHeight="1" x14ac:dyDescent="0.7">
      <c r="A50" s="8"/>
      <c r="B50" s="61">
        <v>4</v>
      </c>
      <c r="C50" s="64" t="s">
        <v>110</v>
      </c>
      <c r="D50" s="62" t="s">
        <v>111</v>
      </c>
      <c r="E50" s="62">
        <v>4000</v>
      </c>
      <c r="F50" s="13"/>
      <c r="G50" s="13"/>
      <c r="H50" s="13"/>
      <c r="I50" s="13"/>
      <c r="J50" s="13"/>
      <c r="K50" s="13"/>
      <c r="L50" s="122" t="s">
        <v>112</v>
      </c>
      <c r="M50" s="123"/>
      <c r="N50" s="123"/>
      <c r="O50" s="124">
        <f>O47+O48+O49</f>
        <v>291000</v>
      </c>
      <c r="P50" s="13"/>
      <c r="Q50" s="13"/>
      <c r="R50" s="9"/>
      <c r="S50" s="9"/>
      <c r="T50" s="12"/>
    </row>
    <row r="51" spans="1:20" ht="46.5" customHeight="1" x14ac:dyDescent="0.7">
      <c r="A51" s="8"/>
      <c r="B51" s="122" t="s">
        <v>113</v>
      </c>
      <c r="C51" s="123"/>
      <c r="D51" s="123"/>
      <c r="E51" s="62">
        <f>SUM(E47:E50)</f>
        <v>10000</v>
      </c>
      <c r="F51" s="13"/>
      <c r="G51" s="13"/>
      <c r="H51" s="13"/>
      <c r="I51" s="13"/>
      <c r="J51" s="13"/>
      <c r="K51" s="13"/>
      <c r="L51" s="123"/>
      <c r="M51" s="123"/>
      <c r="N51" s="123"/>
      <c r="O51" s="123"/>
      <c r="P51" s="13"/>
      <c r="Q51" s="13"/>
      <c r="R51" s="9"/>
      <c r="S51" s="9"/>
      <c r="T51" s="12"/>
    </row>
    <row r="52" spans="1:20" ht="30" customHeight="1" x14ac:dyDescent="0.7">
      <c r="A52" s="8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5">
        <f>O50</f>
        <v>291000</v>
      </c>
      <c r="P52" s="13"/>
      <c r="Q52" s="13"/>
      <c r="R52" s="9"/>
      <c r="S52" s="9"/>
      <c r="T52" s="12"/>
    </row>
    <row r="53" spans="1:20" ht="30" customHeight="1" x14ac:dyDescent="0.7">
      <c r="A53" s="8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51" t="s">
        <v>114</v>
      </c>
      <c r="M53" s="126"/>
      <c r="N53" s="126"/>
      <c r="O53" s="126"/>
      <c r="P53" s="126"/>
      <c r="Q53" s="13"/>
      <c r="R53" s="9"/>
      <c r="S53" s="9"/>
      <c r="T53" s="12"/>
    </row>
    <row r="54" spans="1:20" ht="30" customHeight="1" x14ac:dyDescent="0.7">
      <c r="A54" s="8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9"/>
      <c r="R54" s="9"/>
      <c r="S54" s="9"/>
      <c r="T54" s="12"/>
    </row>
    <row r="55" spans="1:20" ht="30" customHeight="1" x14ac:dyDescent="0.7">
      <c r="A55" s="8"/>
      <c r="B55" s="148" t="s">
        <v>115</v>
      </c>
      <c r="C55" s="126"/>
      <c r="D55" s="126"/>
      <c r="E55" s="126"/>
      <c r="F55" s="126"/>
      <c r="G55" s="65"/>
      <c r="H55" s="65"/>
      <c r="I55" s="65"/>
      <c r="J55" s="13"/>
      <c r="K55" s="13"/>
      <c r="L55" s="13"/>
      <c r="M55" s="13"/>
      <c r="N55" s="13"/>
      <c r="O55" s="13"/>
      <c r="P55" s="13"/>
      <c r="Q55" s="9"/>
      <c r="R55" s="9"/>
      <c r="S55" s="9"/>
      <c r="T55" s="12"/>
    </row>
    <row r="56" spans="1:20" ht="30" customHeight="1" x14ac:dyDescent="0.7">
      <c r="A56" s="8"/>
      <c r="B56" s="9"/>
      <c r="C56" s="17"/>
      <c r="D56" s="17"/>
      <c r="E56" s="17"/>
      <c r="F56" s="17"/>
      <c r="G56" s="17"/>
      <c r="H56" s="17"/>
      <c r="I56" s="17"/>
      <c r="J56" s="13"/>
      <c r="K56" s="13"/>
      <c r="L56" s="13"/>
      <c r="M56" s="13"/>
      <c r="N56" s="13"/>
      <c r="O56" s="13"/>
      <c r="P56" s="13"/>
      <c r="Q56" s="9"/>
      <c r="R56" s="9"/>
      <c r="S56" s="9"/>
      <c r="T56" s="12"/>
    </row>
    <row r="57" spans="1:20" ht="30" customHeight="1" x14ac:dyDescent="0.7">
      <c r="A57" s="8"/>
      <c r="B57" s="149" t="s">
        <v>116</v>
      </c>
      <c r="C57" s="126"/>
      <c r="D57" s="126"/>
      <c r="E57" s="126"/>
      <c r="F57" s="66"/>
      <c r="G57" s="66"/>
      <c r="H57" s="66"/>
      <c r="I57" s="66"/>
      <c r="J57" s="13"/>
      <c r="K57" s="149" t="s">
        <v>117</v>
      </c>
      <c r="L57" s="126"/>
      <c r="M57" s="126"/>
      <c r="N57" s="126"/>
      <c r="O57" s="126"/>
      <c r="P57" s="13"/>
      <c r="Q57" s="9"/>
      <c r="R57" s="9"/>
      <c r="S57" s="9"/>
      <c r="T57" s="12"/>
    </row>
    <row r="58" spans="1:20" s="42" customFormat="1" ht="30" customHeight="1" x14ac:dyDescent="0.7">
      <c r="A58" s="32"/>
      <c r="B58" s="67"/>
      <c r="C58" s="68" t="s">
        <v>118</v>
      </c>
      <c r="D58" s="69">
        <v>0.08</v>
      </c>
      <c r="E58" s="69">
        <v>0.12</v>
      </c>
      <c r="F58" s="69">
        <v>0.13</v>
      </c>
      <c r="G58" s="69">
        <v>0.14000000000000001</v>
      </c>
      <c r="H58" s="35"/>
      <c r="I58" s="35"/>
      <c r="J58" s="35"/>
      <c r="K58" s="35"/>
      <c r="L58" s="67"/>
      <c r="M58" s="68" t="s">
        <v>119</v>
      </c>
      <c r="N58" s="69">
        <v>7.0000000000000007E-2</v>
      </c>
      <c r="O58" s="69">
        <v>0.1</v>
      </c>
      <c r="P58" s="69">
        <v>0.13</v>
      </c>
      <c r="Q58" s="69">
        <v>0.14000000000000001</v>
      </c>
      <c r="R58" s="40"/>
      <c r="S58" s="40"/>
      <c r="T58" s="41"/>
    </row>
    <row r="59" spans="1:20" ht="79.5" customHeight="1" x14ac:dyDescent="0.7">
      <c r="A59" s="8"/>
      <c r="B59" s="48" t="s">
        <v>120</v>
      </c>
      <c r="C59" s="52" t="s">
        <v>121</v>
      </c>
      <c r="D59" s="50" t="s">
        <v>122</v>
      </c>
      <c r="E59" s="70" t="s">
        <v>123</v>
      </c>
      <c r="F59" s="70" t="s">
        <v>124</v>
      </c>
      <c r="G59" s="70" t="s">
        <v>125</v>
      </c>
      <c r="H59" s="71"/>
      <c r="I59" s="71"/>
      <c r="J59" s="71"/>
      <c r="K59" s="124" t="s">
        <v>126</v>
      </c>
      <c r="L59" s="123"/>
      <c r="M59" s="52" t="s">
        <v>127</v>
      </c>
      <c r="N59" s="50" t="s">
        <v>128</v>
      </c>
      <c r="O59" s="70" t="s">
        <v>129</v>
      </c>
      <c r="P59" s="70" t="s">
        <v>130</v>
      </c>
      <c r="Q59" s="70" t="s">
        <v>131</v>
      </c>
      <c r="R59" s="9"/>
      <c r="S59" s="9"/>
      <c r="T59" s="12"/>
    </row>
    <row r="60" spans="1:20" ht="30" customHeight="1" x14ac:dyDescent="0.7">
      <c r="A60" s="8"/>
      <c r="B60" s="116" t="s">
        <v>132</v>
      </c>
      <c r="C60" s="117">
        <v>50000</v>
      </c>
      <c r="D60" s="72">
        <f t="shared" ref="D60:D65" si="14">(C60*0.08)+C60</f>
        <v>54000</v>
      </c>
      <c r="E60" s="73">
        <f t="shared" ref="E60:E65" si="15">(D60*0.12)+D60</f>
        <v>60480</v>
      </c>
      <c r="F60" s="72">
        <f t="shared" ref="F60:F65" si="16">(E60*0.13)+E60</f>
        <v>68342.399999999994</v>
      </c>
      <c r="G60" s="73">
        <f t="shared" ref="G60:G65" si="17">(F60*0.14)+F60</f>
        <v>77910.335999999996</v>
      </c>
      <c r="H60" s="71"/>
      <c r="I60" s="71"/>
      <c r="J60" s="71"/>
      <c r="K60" s="128" t="s">
        <v>133</v>
      </c>
      <c r="L60" s="129"/>
      <c r="M60" s="117">
        <v>100000</v>
      </c>
      <c r="N60" s="72">
        <f t="shared" ref="N60:N65" si="18">(M60*0.07)+M60</f>
        <v>107000</v>
      </c>
      <c r="O60" s="73">
        <f t="shared" ref="O60:O65" si="19">(N60*0.1)+N60</f>
        <v>117700</v>
      </c>
      <c r="P60" s="72">
        <f t="shared" ref="P60:P65" si="20">(O60*0.13)+O60</f>
        <v>133001</v>
      </c>
      <c r="Q60" s="73">
        <f t="shared" ref="Q60:Q65" si="21">(P60*0.14)+P60</f>
        <v>151621.14000000001</v>
      </c>
      <c r="R60" s="9"/>
      <c r="S60" s="9"/>
      <c r="T60" s="12"/>
    </row>
    <row r="61" spans="1:20" ht="30" customHeight="1" x14ac:dyDescent="0.7">
      <c r="A61" s="8"/>
      <c r="B61" s="118" t="s">
        <v>134</v>
      </c>
      <c r="C61" s="117">
        <v>150000</v>
      </c>
      <c r="D61" s="72">
        <f t="shared" si="14"/>
        <v>162000</v>
      </c>
      <c r="E61" s="73">
        <f t="shared" si="15"/>
        <v>181440</v>
      </c>
      <c r="F61" s="72">
        <f t="shared" si="16"/>
        <v>205027.20000000001</v>
      </c>
      <c r="G61" s="73">
        <f t="shared" si="17"/>
        <v>233731.00800000003</v>
      </c>
      <c r="H61" s="71"/>
      <c r="I61" s="71"/>
      <c r="J61" s="71"/>
      <c r="K61" s="128" t="s">
        <v>135</v>
      </c>
      <c r="L61" s="129"/>
      <c r="M61" s="117">
        <v>60000</v>
      </c>
      <c r="N61" s="72">
        <f t="shared" si="18"/>
        <v>64200</v>
      </c>
      <c r="O61" s="73">
        <f t="shared" si="19"/>
        <v>70620</v>
      </c>
      <c r="P61" s="72">
        <f t="shared" si="20"/>
        <v>79800.600000000006</v>
      </c>
      <c r="Q61" s="73">
        <f t="shared" si="21"/>
        <v>90972.684000000008</v>
      </c>
      <c r="R61" s="9"/>
      <c r="S61" s="9"/>
      <c r="T61" s="12"/>
    </row>
    <row r="62" spans="1:20" ht="30" customHeight="1" x14ac:dyDescent="0.7">
      <c r="A62" s="8"/>
      <c r="B62" s="118" t="s">
        <v>136</v>
      </c>
      <c r="C62" s="117">
        <v>9000</v>
      </c>
      <c r="D62" s="72">
        <f t="shared" si="14"/>
        <v>9720</v>
      </c>
      <c r="E62" s="73">
        <f t="shared" si="15"/>
        <v>10886.4</v>
      </c>
      <c r="F62" s="72">
        <f t="shared" si="16"/>
        <v>12301.632</v>
      </c>
      <c r="G62" s="73">
        <f t="shared" si="17"/>
        <v>14023.860479999999</v>
      </c>
      <c r="H62" s="71"/>
      <c r="I62" s="71"/>
      <c r="J62" s="71"/>
      <c r="K62" s="128" t="s">
        <v>137</v>
      </c>
      <c r="L62" s="129"/>
      <c r="M62" s="117">
        <v>7000</v>
      </c>
      <c r="N62" s="72">
        <f t="shared" si="18"/>
        <v>7490</v>
      </c>
      <c r="O62" s="73">
        <f t="shared" si="19"/>
        <v>8239</v>
      </c>
      <c r="P62" s="72">
        <f t="shared" si="20"/>
        <v>9310.07</v>
      </c>
      <c r="Q62" s="73">
        <f t="shared" si="21"/>
        <v>10613.479799999999</v>
      </c>
      <c r="R62" s="9"/>
      <c r="S62" s="9"/>
      <c r="T62" s="12"/>
    </row>
    <row r="63" spans="1:20" ht="30" customHeight="1" x14ac:dyDescent="0.7">
      <c r="A63" s="8"/>
      <c r="B63" s="118" t="s">
        <v>138</v>
      </c>
      <c r="C63" s="117">
        <v>2000</v>
      </c>
      <c r="D63" s="72">
        <f t="shared" si="14"/>
        <v>2160</v>
      </c>
      <c r="E63" s="73">
        <f t="shared" si="15"/>
        <v>2419.1999999999998</v>
      </c>
      <c r="F63" s="72">
        <f t="shared" si="16"/>
        <v>2733.6959999999999</v>
      </c>
      <c r="G63" s="73">
        <f t="shared" si="17"/>
        <v>3116.4134399999998</v>
      </c>
      <c r="H63" s="71"/>
      <c r="I63" s="71"/>
      <c r="J63" s="71"/>
      <c r="K63" s="128" t="s">
        <v>139</v>
      </c>
      <c r="L63" s="129"/>
      <c r="M63" s="117">
        <v>5000</v>
      </c>
      <c r="N63" s="72">
        <f t="shared" si="18"/>
        <v>5350</v>
      </c>
      <c r="O63" s="73">
        <f t="shared" si="19"/>
        <v>5885</v>
      </c>
      <c r="P63" s="72">
        <f t="shared" si="20"/>
        <v>6650.05</v>
      </c>
      <c r="Q63" s="73">
        <f t="shared" si="21"/>
        <v>7581.0570000000007</v>
      </c>
      <c r="R63" s="9"/>
      <c r="S63" s="9"/>
      <c r="T63" s="12"/>
    </row>
    <row r="64" spans="1:20" ht="30" customHeight="1" x14ac:dyDescent="0.7">
      <c r="A64" s="8"/>
      <c r="B64" s="119" t="s">
        <v>140</v>
      </c>
      <c r="C64" s="117">
        <v>2400</v>
      </c>
      <c r="D64" s="72">
        <f t="shared" si="14"/>
        <v>2592</v>
      </c>
      <c r="E64" s="73">
        <f t="shared" si="15"/>
        <v>2903.04</v>
      </c>
      <c r="F64" s="72">
        <f t="shared" si="16"/>
        <v>3280.4351999999999</v>
      </c>
      <c r="G64" s="73">
        <f t="shared" si="17"/>
        <v>3739.696128</v>
      </c>
      <c r="H64" s="71"/>
      <c r="I64" s="71"/>
      <c r="J64" s="71"/>
      <c r="K64" s="128" t="s">
        <v>141</v>
      </c>
      <c r="L64" s="129"/>
      <c r="M64" s="117">
        <v>4000</v>
      </c>
      <c r="N64" s="72">
        <f t="shared" si="18"/>
        <v>4280</v>
      </c>
      <c r="O64" s="73">
        <f t="shared" si="19"/>
        <v>4708</v>
      </c>
      <c r="P64" s="72">
        <f t="shared" si="20"/>
        <v>5320.04</v>
      </c>
      <c r="Q64" s="73">
        <f t="shared" si="21"/>
        <v>6064.8455999999996</v>
      </c>
      <c r="R64" s="9"/>
      <c r="S64" s="9"/>
      <c r="T64" s="12"/>
    </row>
    <row r="65" spans="1:20" ht="30" customHeight="1" x14ac:dyDescent="0.7">
      <c r="A65" s="8"/>
      <c r="B65" s="120" t="s">
        <v>142</v>
      </c>
      <c r="C65" s="121">
        <v>3000</v>
      </c>
      <c r="D65" s="72">
        <f t="shared" si="14"/>
        <v>3240</v>
      </c>
      <c r="E65" s="73">
        <f t="shared" si="15"/>
        <v>3628.8</v>
      </c>
      <c r="F65" s="72">
        <f t="shared" si="16"/>
        <v>4100.5439999999999</v>
      </c>
      <c r="G65" s="73">
        <f t="shared" si="17"/>
        <v>4674.6201600000004</v>
      </c>
      <c r="H65" s="71"/>
      <c r="I65" s="71"/>
      <c r="J65" s="71"/>
      <c r="K65" s="128" t="s">
        <v>143</v>
      </c>
      <c r="L65" s="129"/>
      <c r="M65" s="121">
        <v>2000</v>
      </c>
      <c r="N65" s="72">
        <f t="shared" si="18"/>
        <v>2140</v>
      </c>
      <c r="O65" s="73">
        <f t="shared" si="19"/>
        <v>2354</v>
      </c>
      <c r="P65" s="72">
        <f t="shared" si="20"/>
        <v>2660.02</v>
      </c>
      <c r="Q65" s="73">
        <f t="shared" si="21"/>
        <v>3032.4227999999998</v>
      </c>
      <c r="R65" s="9"/>
      <c r="S65" s="9"/>
      <c r="T65" s="12"/>
    </row>
    <row r="66" spans="1:20" ht="30" customHeight="1" x14ac:dyDescent="0.7">
      <c r="A66" s="8"/>
      <c r="B66" s="74" t="s">
        <v>144</v>
      </c>
      <c r="C66" s="75">
        <f t="shared" ref="C66:G66" si="22">SUM(C60:C65)</f>
        <v>216400</v>
      </c>
      <c r="D66" s="76">
        <f t="shared" si="22"/>
        <v>233712</v>
      </c>
      <c r="E66" s="77">
        <f t="shared" si="22"/>
        <v>261757.44</v>
      </c>
      <c r="F66" s="77">
        <f t="shared" si="22"/>
        <v>295785.90719999996</v>
      </c>
      <c r="G66" s="77">
        <f t="shared" si="22"/>
        <v>337195.93420799996</v>
      </c>
      <c r="H66" s="71"/>
      <c r="I66" s="71"/>
      <c r="J66" s="71"/>
      <c r="K66" s="150" t="s">
        <v>145</v>
      </c>
      <c r="L66" s="123"/>
      <c r="M66" s="78">
        <f t="shared" ref="M66:Q66" si="23">SUM(M60:M65)</f>
        <v>178000</v>
      </c>
      <c r="N66" s="79">
        <f t="shared" si="23"/>
        <v>190460</v>
      </c>
      <c r="O66" s="79">
        <f t="shared" si="23"/>
        <v>209506</v>
      </c>
      <c r="P66" s="79">
        <f t="shared" si="23"/>
        <v>236741.78</v>
      </c>
      <c r="Q66" s="79">
        <f t="shared" si="23"/>
        <v>269885.62920000002</v>
      </c>
      <c r="R66" s="9"/>
      <c r="S66" s="9"/>
      <c r="T66" s="12"/>
    </row>
    <row r="67" spans="1:20" ht="30" customHeight="1" x14ac:dyDescent="0.7">
      <c r="A67" s="8"/>
      <c r="B67" s="71"/>
      <c r="C67" s="80"/>
      <c r="D67" s="80"/>
      <c r="E67" s="80"/>
      <c r="F67" s="80"/>
      <c r="G67" s="80"/>
      <c r="H67" s="80"/>
      <c r="I67" s="80"/>
      <c r="J67" s="43"/>
      <c r="K67" s="13"/>
      <c r="L67" s="71"/>
      <c r="M67" s="80"/>
      <c r="N67" s="80"/>
      <c r="O67" s="80"/>
      <c r="P67" s="13"/>
      <c r="Q67" s="9"/>
      <c r="R67" s="9"/>
      <c r="S67" s="9"/>
      <c r="T67" s="12"/>
    </row>
    <row r="68" spans="1:20" ht="30" customHeight="1" x14ac:dyDescent="0.7">
      <c r="A68" s="8"/>
      <c r="B68" s="71"/>
      <c r="C68" s="80"/>
      <c r="D68" s="80"/>
      <c r="E68" s="80"/>
      <c r="F68" s="80"/>
      <c r="G68" s="80"/>
      <c r="H68" s="80"/>
      <c r="I68" s="80"/>
      <c r="J68" s="43"/>
      <c r="K68" s="13"/>
      <c r="L68" s="71"/>
      <c r="M68" s="80"/>
      <c r="N68" s="80"/>
      <c r="O68" s="80"/>
      <c r="P68" s="13"/>
      <c r="Q68" s="9"/>
      <c r="R68" s="9"/>
      <c r="S68" s="9"/>
      <c r="T68" s="12"/>
    </row>
    <row r="69" spans="1:20" ht="30" customHeight="1" x14ac:dyDescent="0.7">
      <c r="A69" s="8"/>
      <c r="B69" s="149" t="s">
        <v>146</v>
      </c>
      <c r="C69" s="126"/>
      <c r="D69" s="126"/>
      <c r="E69" s="126"/>
      <c r="F69" s="66"/>
      <c r="G69" s="66"/>
      <c r="H69" s="66"/>
      <c r="I69" s="66"/>
      <c r="J69" s="43"/>
      <c r="K69" s="149" t="s">
        <v>147</v>
      </c>
      <c r="L69" s="126"/>
      <c r="M69" s="126"/>
      <c r="N69" s="126"/>
      <c r="O69" s="126"/>
      <c r="P69" s="13"/>
      <c r="Q69" s="9"/>
      <c r="R69" s="9"/>
      <c r="S69" s="9"/>
      <c r="T69" s="12"/>
    </row>
    <row r="70" spans="1:20" ht="30" customHeight="1" x14ac:dyDescent="0.7">
      <c r="A70" s="8"/>
      <c r="B70" s="15"/>
      <c r="C70" s="43"/>
      <c r="D70" s="43"/>
      <c r="E70" s="43"/>
      <c r="F70" s="43"/>
      <c r="G70" s="43"/>
      <c r="H70" s="43"/>
      <c r="I70" s="43"/>
      <c r="J70" s="43"/>
      <c r="K70" s="13"/>
      <c r="L70" s="13"/>
      <c r="M70" s="13"/>
      <c r="N70" s="13"/>
      <c r="O70" s="13"/>
      <c r="P70" s="13"/>
      <c r="Q70" s="9"/>
      <c r="R70" s="9"/>
      <c r="S70" s="9"/>
      <c r="T70" s="12"/>
    </row>
    <row r="71" spans="1:20" ht="84.75" customHeight="1" x14ac:dyDescent="0.7">
      <c r="A71" s="8"/>
      <c r="B71" s="48" t="s">
        <v>148</v>
      </c>
      <c r="C71" s="52" t="s">
        <v>149</v>
      </c>
      <c r="D71" s="50" t="s">
        <v>150</v>
      </c>
      <c r="E71" s="70" t="s">
        <v>151</v>
      </c>
      <c r="F71" s="81" t="s">
        <v>152</v>
      </c>
      <c r="G71" s="48" t="s">
        <v>153</v>
      </c>
      <c r="H71" s="82"/>
      <c r="I71" s="82"/>
      <c r="J71" s="82"/>
      <c r="K71" s="124" t="s">
        <v>154</v>
      </c>
      <c r="L71" s="123"/>
      <c r="M71" s="52" t="s">
        <v>155</v>
      </c>
      <c r="N71" s="50" t="s">
        <v>156</v>
      </c>
      <c r="O71" s="70" t="s">
        <v>157</v>
      </c>
      <c r="P71" s="70" t="s">
        <v>158</v>
      </c>
      <c r="Q71" s="70" t="s">
        <v>159</v>
      </c>
      <c r="R71" s="9"/>
      <c r="S71" s="9"/>
      <c r="T71" s="12"/>
    </row>
    <row r="72" spans="1:20" ht="42.75" customHeight="1" x14ac:dyDescent="0.7">
      <c r="A72" s="8"/>
      <c r="B72" s="83" t="s">
        <v>160</v>
      </c>
      <c r="C72" s="84">
        <f>O52/5</f>
        <v>58200</v>
      </c>
      <c r="D72" s="84">
        <f>O52/5</f>
        <v>58200</v>
      </c>
      <c r="E72" s="84">
        <f>O52/5</f>
        <v>58200</v>
      </c>
      <c r="F72" s="85">
        <f>O52/5</f>
        <v>58200</v>
      </c>
      <c r="G72" s="86">
        <f>O52/5</f>
        <v>58200</v>
      </c>
      <c r="H72" s="82"/>
      <c r="I72" s="82"/>
      <c r="J72" s="82"/>
      <c r="K72" s="124" t="s">
        <v>161</v>
      </c>
      <c r="L72" s="123"/>
      <c r="M72" s="84">
        <f t="shared" ref="M72:Q72" si="24">C74</f>
        <v>452600</v>
      </c>
      <c r="N72" s="72">
        <f t="shared" si="24"/>
        <v>482372</v>
      </c>
      <c r="O72" s="73">
        <f t="shared" si="24"/>
        <v>529463.43999999994</v>
      </c>
      <c r="P72" s="73">
        <f t="shared" si="24"/>
        <v>590727.68719999993</v>
      </c>
      <c r="Q72" s="87">
        <f t="shared" si="24"/>
        <v>665281.56340799993</v>
      </c>
      <c r="R72" s="9"/>
      <c r="S72" s="9"/>
      <c r="T72" s="12"/>
    </row>
    <row r="73" spans="1:20" ht="42.75" customHeight="1" x14ac:dyDescent="0.7">
      <c r="A73" s="8"/>
      <c r="B73" s="88" t="s">
        <v>162</v>
      </c>
      <c r="C73" s="89">
        <f t="shared" ref="C73:G73" si="25">C66+M66</f>
        <v>394400</v>
      </c>
      <c r="D73" s="90">
        <f t="shared" si="25"/>
        <v>424172</v>
      </c>
      <c r="E73" s="91">
        <f t="shared" si="25"/>
        <v>471263.44</v>
      </c>
      <c r="F73" s="92">
        <f t="shared" si="25"/>
        <v>532527.68719999993</v>
      </c>
      <c r="G73" s="88">
        <f t="shared" si="25"/>
        <v>607081.56340799993</v>
      </c>
      <c r="H73" s="71"/>
      <c r="I73" s="71"/>
      <c r="J73" s="71"/>
      <c r="K73" s="124" t="s">
        <v>163</v>
      </c>
      <c r="L73" s="123"/>
      <c r="M73" s="93">
        <f>J21</f>
        <v>50440</v>
      </c>
      <c r="N73" s="91">
        <f>J22</f>
        <v>53471.25</v>
      </c>
      <c r="O73" s="91">
        <f>J23</f>
        <v>59378.55</v>
      </c>
      <c r="P73" s="92">
        <f>J24</f>
        <v>67131.371999999988</v>
      </c>
      <c r="Q73" s="94">
        <f>J25</f>
        <v>76567.407839999985</v>
      </c>
      <c r="R73" s="9"/>
      <c r="S73" s="9"/>
      <c r="T73" s="12"/>
    </row>
    <row r="74" spans="1:20" ht="42.75" customHeight="1" x14ac:dyDescent="0.7">
      <c r="A74" s="8"/>
      <c r="B74" s="95" t="s">
        <v>164</v>
      </c>
      <c r="C74" s="78">
        <f t="shared" ref="C74:G74" si="26">C72+C73</f>
        <v>452600</v>
      </c>
      <c r="D74" s="78">
        <f t="shared" si="26"/>
        <v>482372</v>
      </c>
      <c r="E74" s="78">
        <f t="shared" si="26"/>
        <v>529463.43999999994</v>
      </c>
      <c r="F74" s="96">
        <f t="shared" si="26"/>
        <v>590727.68719999993</v>
      </c>
      <c r="G74" s="97">
        <f t="shared" si="26"/>
        <v>665281.56340799993</v>
      </c>
      <c r="H74" s="71"/>
      <c r="I74" s="71"/>
      <c r="J74" s="71"/>
      <c r="K74" s="132" t="s">
        <v>165</v>
      </c>
      <c r="L74" s="123"/>
      <c r="M74" s="78">
        <f t="shared" ref="M74:Q74" si="27">M72/M73</f>
        <v>8.9730372720063443</v>
      </c>
      <c r="N74" s="79">
        <f t="shared" si="27"/>
        <v>9.021146877995184</v>
      </c>
      <c r="O74" s="98">
        <f t="shared" si="27"/>
        <v>8.9167458619316218</v>
      </c>
      <c r="P74" s="98">
        <f t="shared" si="27"/>
        <v>8.7995771514993031</v>
      </c>
      <c r="Q74" s="98">
        <f t="shared" si="27"/>
        <v>8.6888348734256962</v>
      </c>
      <c r="R74" s="9"/>
      <c r="S74" s="9"/>
      <c r="T74" s="12"/>
    </row>
    <row r="75" spans="1:20" ht="30" customHeight="1" x14ac:dyDescent="0.7">
      <c r="A75" s="8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9"/>
      <c r="R75" s="9"/>
      <c r="S75" s="9"/>
      <c r="T75" s="12"/>
    </row>
    <row r="76" spans="1:20" ht="30" customHeight="1" x14ac:dyDescent="0.7">
      <c r="A76" s="8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9"/>
      <c r="R76" s="9"/>
      <c r="S76" s="9"/>
      <c r="T76" s="12"/>
    </row>
    <row r="77" spans="1:20" ht="30" customHeight="1" x14ac:dyDescent="0.7">
      <c r="A77" s="8"/>
      <c r="B77" s="148"/>
      <c r="C77" s="126"/>
      <c r="D77" s="126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9"/>
      <c r="R77" s="9"/>
      <c r="S77" s="9"/>
      <c r="T77" s="12"/>
    </row>
    <row r="78" spans="1:20" ht="30" customHeight="1" x14ac:dyDescent="0.7">
      <c r="A78" s="8"/>
      <c r="B78" s="134"/>
      <c r="C78" s="126"/>
      <c r="D78" s="126"/>
      <c r="E78" s="126"/>
      <c r="F78" s="126"/>
      <c r="G78" s="126"/>
      <c r="H78" s="126"/>
      <c r="I78" s="126"/>
      <c r="J78" s="126"/>
      <c r="K78" s="126"/>
      <c r="L78" s="126"/>
      <c r="M78" s="126"/>
      <c r="N78" s="126"/>
      <c r="O78" s="126"/>
      <c r="P78" s="126"/>
      <c r="Q78" s="9"/>
      <c r="R78" s="9"/>
      <c r="S78" s="9"/>
      <c r="T78" s="12"/>
    </row>
    <row r="79" spans="1:20" ht="30" customHeight="1" x14ac:dyDescent="0.7">
      <c r="A79" s="8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9"/>
      <c r="M79" s="9"/>
      <c r="N79" s="9"/>
      <c r="O79" s="9"/>
      <c r="P79" s="9"/>
      <c r="Q79" s="8"/>
      <c r="R79" s="8"/>
      <c r="S79" s="8"/>
      <c r="T79" s="12"/>
    </row>
    <row r="80" spans="1:20" ht="30" customHeight="1" x14ac:dyDescent="0.7">
      <c r="A80" s="8"/>
      <c r="B80" s="133" t="s">
        <v>166</v>
      </c>
      <c r="C80" s="126"/>
      <c r="D80" s="15"/>
      <c r="E80" s="15"/>
      <c r="F80" s="15"/>
      <c r="G80" s="15"/>
      <c r="H80" s="15"/>
      <c r="I80" s="15"/>
      <c r="J80" s="15"/>
      <c r="K80" s="15"/>
      <c r="L80" s="15"/>
      <c r="M80" s="9"/>
      <c r="N80" s="9"/>
      <c r="O80" s="9"/>
      <c r="P80" s="9"/>
      <c r="Q80" s="8"/>
      <c r="R80" s="8"/>
      <c r="S80" s="8"/>
      <c r="T80" s="12"/>
    </row>
    <row r="81" spans="1:20" ht="30" customHeight="1" x14ac:dyDescent="0.7">
      <c r="A81" s="8"/>
      <c r="B81" s="15"/>
      <c r="C81" s="127" t="s">
        <v>167</v>
      </c>
      <c r="D81" s="123"/>
      <c r="E81" s="123"/>
      <c r="F81" s="123"/>
      <c r="G81" s="123"/>
      <c r="H81" s="123"/>
      <c r="I81" s="123"/>
      <c r="J81" s="123"/>
      <c r="K81" s="123"/>
      <c r="L81" s="123"/>
      <c r="M81" s="123"/>
      <c r="N81" s="123"/>
      <c r="O81" s="123"/>
      <c r="P81" s="123"/>
      <c r="Q81" s="8"/>
      <c r="R81" s="8"/>
      <c r="S81" s="8"/>
      <c r="T81" s="12"/>
    </row>
    <row r="82" spans="1:20" ht="30" customHeight="1" x14ac:dyDescent="0.7">
      <c r="A82" s="8"/>
      <c r="B82" s="15"/>
      <c r="C82" s="127" t="s">
        <v>168</v>
      </c>
      <c r="D82" s="123"/>
      <c r="E82" s="127" t="s">
        <v>169</v>
      </c>
      <c r="F82" s="123"/>
      <c r="G82" s="127" t="s">
        <v>170</v>
      </c>
      <c r="H82" s="123"/>
      <c r="I82" s="123"/>
      <c r="J82" s="123"/>
      <c r="K82" s="127" t="s">
        <v>171</v>
      </c>
      <c r="L82" s="123"/>
      <c r="M82" s="127" t="s">
        <v>172</v>
      </c>
      <c r="N82" s="123"/>
      <c r="O82" s="127" t="s">
        <v>173</v>
      </c>
      <c r="P82" s="123"/>
      <c r="Q82" s="8"/>
      <c r="R82" s="8"/>
      <c r="S82" s="8"/>
      <c r="T82" s="12"/>
    </row>
    <row r="83" spans="1:20" ht="30" customHeight="1" x14ac:dyDescent="0.7">
      <c r="A83" s="8"/>
      <c r="B83" s="15"/>
      <c r="C83" s="127" t="s">
        <v>174</v>
      </c>
      <c r="D83" s="123"/>
      <c r="E83" s="131">
        <f>'الخطة التشغيلية '!C66</f>
        <v>216400</v>
      </c>
      <c r="F83" s="123"/>
      <c r="G83" s="131">
        <f>'الخطة التشغيلية '!D66</f>
        <v>233712</v>
      </c>
      <c r="H83" s="123"/>
      <c r="I83" s="123"/>
      <c r="J83" s="123"/>
      <c r="K83" s="127">
        <f>'الخطة التشغيلية '!E66</f>
        <v>261757.44</v>
      </c>
      <c r="L83" s="123"/>
      <c r="M83" s="127">
        <f>F66</f>
        <v>295785.90719999996</v>
      </c>
      <c r="N83" s="123"/>
      <c r="O83" s="127">
        <f>G66</f>
        <v>337195.93420799996</v>
      </c>
      <c r="P83" s="123"/>
      <c r="Q83" s="9"/>
      <c r="R83" s="8"/>
      <c r="S83" s="8"/>
      <c r="T83" s="12"/>
    </row>
    <row r="84" spans="1:20" ht="30" customHeight="1" x14ac:dyDescent="0.7">
      <c r="A84" s="8"/>
      <c r="B84" s="15"/>
      <c r="C84" s="127" t="s">
        <v>175</v>
      </c>
      <c r="D84" s="123"/>
      <c r="E84" s="131">
        <f>M17</f>
        <v>7</v>
      </c>
      <c r="F84" s="123"/>
      <c r="G84" s="131">
        <f>+E84</f>
        <v>7</v>
      </c>
      <c r="H84" s="123"/>
      <c r="I84" s="123"/>
      <c r="J84" s="123"/>
      <c r="K84" s="127">
        <f>+E84</f>
        <v>7</v>
      </c>
      <c r="L84" s="123"/>
      <c r="M84" s="127">
        <f>+G84</f>
        <v>7</v>
      </c>
      <c r="N84" s="123"/>
      <c r="O84" s="127">
        <f>M17</f>
        <v>7</v>
      </c>
      <c r="P84" s="123"/>
      <c r="Q84" s="99"/>
      <c r="R84" s="8"/>
      <c r="S84" s="8"/>
      <c r="T84" s="12"/>
    </row>
    <row r="85" spans="1:20" ht="30" customHeight="1" x14ac:dyDescent="0.7">
      <c r="A85" s="8"/>
      <c r="B85" s="15"/>
      <c r="C85" s="127" t="s">
        <v>176</v>
      </c>
      <c r="D85" s="123"/>
      <c r="E85" s="131">
        <f>M66/J21</f>
        <v>3.528945281522601</v>
      </c>
      <c r="F85" s="123"/>
      <c r="G85" s="131">
        <f>N66/J22</f>
        <v>3.5619141127241276</v>
      </c>
      <c r="H85" s="123"/>
      <c r="I85" s="123"/>
      <c r="J85" s="123"/>
      <c r="K85" s="131">
        <f>O66/J23</f>
        <v>3.5283111493965413</v>
      </c>
      <c r="L85" s="123"/>
      <c r="M85" s="131">
        <f>P66/J24</f>
        <v>3.5265446384739469</v>
      </c>
      <c r="N85" s="123"/>
      <c r="O85" s="131">
        <f>Q66/J25</f>
        <v>3.5248108407165857</v>
      </c>
      <c r="P85" s="123"/>
      <c r="Q85" s="9"/>
      <c r="R85" s="8"/>
      <c r="S85" s="8"/>
      <c r="T85" s="12"/>
    </row>
    <row r="86" spans="1:20" ht="30" customHeight="1" x14ac:dyDescent="0.7">
      <c r="A86" s="8"/>
      <c r="B86" s="15"/>
      <c r="C86" s="130" t="s">
        <v>177</v>
      </c>
      <c r="D86" s="123"/>
      <c r="E86" s="131">
        <f>E83/(E84-E85)</f>
        <v>62344.162668494399</v>
      </c>
      <c r="F86" s="123"/>
      <c r="G86" s="131">
        <f>G83/(G84-G85)</f>
        <v>67977.359397841865</v>
      </c>
      <c r="H86" s="123"/>
      <c r="I86" s="123"/>
      <c r="J86" s="123"/>
      <c r="K86" s="131">
        <f>K83/(K84-K85)</f>
        <v>75397.724641855675</v>
      </c>
      <c r="L86" s="123"/>
      <c r="M86" s="131">
        <f>M83/(M84-M85)</f>
        <v>85156.098585947344</v>
      </c>
      <c r="N86" s="123"/>
      <c r="O86" s="131">
        <f>O83/(O84-O85)</f>
        <v>97029.519474424786</v>
      </c>
      <c r="P86" s="123"/>
      <c r="Q86" s="9"/>
      <c r="R86" s="9"/>
      <c r="S86" s="9"/>
      <c r="T86" s="12"/>
    </row>
    <row r="87" spans="1:20" ht="30" customHeight="1" x14ac:dyDescent="0.7">
      <c r="A87" s="8"/>
      <c r="B87" s="15"/>
      <c r="C87" s="130" t="s">
        <v>178</v>
      </c>
      <c r="D87" s="123"/>
      <c r="E87" s="131">
        <f>E86*E84</f>
        <v>436409.1386794608</v>
      </c>
      <c r="F87" s="123"/>
      <c r="G87" s="131">
        <f>G86*G84</f>
        <v>475841.51578489307</v>
      </c>
      <c r="H87" s="123"/>
      <c r="I87" s="123"/>
      <c r="J87" s="123"/>
      <c r="K87" s="127">
        <f>K86*K84</f>
        <v>527784.07249298971</v>
      </c>
      <c r="L87" s="123"/>
      <c r="M87" s="127">
        <f>M86*M84</f>
        <v>596092.69010163145</v>
      </c>
      <c r="N87" s="123"/>
      <c r="O87" s="127">
        <f>O86*O84</f>
        <v>679206.63632097351</v>
      </c>
      <c r="P87" s="123"/>
      <c r="Q87" s="9"/>
      <c r="R87" s="9"/>
      <c r="S87" s="9"/>
      <c r="T87" s="12"/>
    </row>
    <row r="88" spans="1:20" ht="30" customHeight="1" x14ac:dyDescent="0.7">
      <c r="A88" s="8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12"/>
    </row>
    <row r="89" spans="1:20" ht="15.75" customHeight="1" x14ac:dyDescent="0.7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</row>
    <row r="90" spans="1:20" ht="15.75" customHeight="1" x14ac:dyDescent="0.7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</row>
    <row r="91" spans="1:20" ht="15.75" customHeight="1" x14ac:dyDescent="0.7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</row>
    <row r="92" spans="1:20" ht="15.75" customHeight="1" x14ac:dyDescent="0.7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</row>
    <row r="93" spans="1:20" ht="15.75" customHeight="1" x14ac:dyDescent="0.7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</row>
    <row r="94" spans="1:20" ht="15.75" customHeight="1" x14ac:dyDescent="0.7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</row>
    <row r="95" spans="1:20" ht="15.75" customHeight="1" x14ac:dyDescent="0.7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</row>
    <row r="96" spans="1:20" ht="15.75" customHeight="1" x14ac:dyDescent="0.7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</row>
    <row r="97" spans="1:20" ht="15.75" customHeight="1" x14ac:dyDescent="0.7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</row>
    <row r="98" spans="1:20" ht="15.75" customHeight="1" x14ac:dyDescent="0.7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</row>
    <row r="99" spans="1:20" ht="15.75" customHeight="1" x14ac:dyDescent="0.7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</row>
    <row r="100" spans="1:20" ht="15.75" customHeight="1" x14ac:dyDescent="0.7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</row>
    <row r="101" spans="1:20" ht="15.75" customHeight="1" x14ac:dyDescent="0.7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</row>
    <row r="102" spans="1:20" ht="15.75" customHeight="1" x14ac:dyDescent="0.7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</row>
    <row r="103" spans="1:20" ht="15.75" customHeight="1" x14ac:dyDescent="0.7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</row>
    <row r="104" spans="1:20" ht="15.75" customHeight="1" x14ac:dyDescent="0.7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</row>
    <row r="105" spans="1:20" ht="15.75" customHeight="1" x14ac:dyDescent="0.7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</row>
    <row r="106" spans="1:20" ht="15.75" customHeight="1" x14ac:dyDescent="0.7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</row>
    <row r="107" spans="1:20" ht="15.75" customHeight="1" x14ac:dyDescent="0.7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</row>
    <row r="108" spans="1:20" ht="15.75" customHeight="1" x14ac:dyDescent="0.7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</row>
    <row r="109" spans="1:20" ht="15.75" customHeight="1" x14ac:dyDescent="0.7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</row>
    <row r="110" spans="1:20" ht="15.75" customHeight="1" x14ac:dyDescent="0.7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</row>
    <row r="111" spans="1:20" ht="15.75" customHeight="1" x14ac:dyDescent="0.7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</row>
    <row r="112" spans="1:20" ht="15.75" customHeight="1" x14ac:dyDescent="0.7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</row>
    <row r="113" spans="1:20" ht="15.75" customHeight="1" x14ac:dyDescent="0.7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</row>
    <row r="114" spans="1:20" ht="15.75" customHeight="1" x14ac:dyDescent="0.7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</row>
    <row r="115" spans="1:20" ht="15.75" customHeight="1" x14ac:dyDescent="0.7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</row>
    <row r="116" spans="1:20" ht="15.75" customHeight="1" x14ac:dyDescent="0.7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</row>
    <row r="117" spans="1:20" ht="15.75" customHeight="1" x14ac:dyDescent="0.7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</row>
    <row r="118" spans="1:20" ht="15.75" customHeight="1" x14ac:dyDescent="0.7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</row>
    <row r="119" spans="1:20" ht="15.75" customHeight="1" x14ac:dyDescent="0.7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</row>
    <row r="120" spans="1:20" ht="15.75" customHeight="1" x14ac:dyDescent="0.7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</row>
    <row r="121" spans="1:20" ht="15.75" customHeight="1" x14ac:dyDescent="0.7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</row>
    <row r="122" spans="1:20" ht="15.75" customHeight="1" x14ac:dyDescent="0.7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</row>
    <row r="123" spans="1:20" ht="15.75" customHeight="1" x14ac:dyDescent="0.7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</row>
    <row r="124" spans="1:20" ht="15.75" customHeight="1" x14ac:dyDescent="0.7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</row>
    <row r="125" spans="1:20" ht="15.75" customHeight="1" x14ac:dyDescent="0.7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</row>
    <row r="126" spans="1:20" ht="15.75" customHeight="1" x14ac:dyDescent="0.7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</row>
    <row r="127" spans="1:20" ht="15.75" customHeight="1" x14ac:dyDescent="0.7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</row>
    <row r="128" spans="1:20" ht="15.75" customHeight="1" x14ac:dyDescent="0.7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</row>
    <row r="129" spans="1:20" ht="15.75" customHeight="1" x14ac:dyDescent="0.7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</row>
    <row r="130" spans="1:20" ht="15.75" customHeight="1" x14ac:dyDescent="0.7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</row>
    <row r="131" spans="1:20" ht="15.75" customHeight="1" x14ac:dyDescent="0.7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</row>
    <row r="132" spans="1:20" ht="15.75" customHeight="1" x14ac:dyDescent="0.7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</row>
    <row r="133" spans="1:20" ht="15.75" customHeight="1" x14ac:dyDescent="0.7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</row>
    <row r="134" spans="1:20" ht="15.75" customHeight="1" x14ac:dyDescent="0.7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</row>
    <row r="135" spans="1:20" ht="15.75" customHeight="1" x14ac:dyDescent="0.7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</row>
    <row r="136" spans="1:20" ht="15.75" customHeight="1" x14ac:dyDescent="0.7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</row>
    <row r="137" spans="1:20" ht="15.75" customHeight="1" x14ac:dyDescent="0.7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</row>
    <row r="138" spans="1:20" ht="15.75" customHeight="1" x14ac:dyDescent="0.7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</row>
    <row r="139" spans="1:20" ht="15.75" customHeight="1" x14ac:dyDescent="0.7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</row>
    <row r="140" spans="1:20" ht="15.75" customHeight="1" x14ac:dyDescent="0.7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</row>
    <row r="141" spans="1:20" ht="15.75" customHeight="1" x14ac:dyDescent="0.7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</row>
    <row r="142" spans="1:20" ht="15.75" customHeight="1" x14ac:dyDescent="0.7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</row>
    <row r="143" spans="1:20" ht="15.75" customHeight="1" x14ac:dyDescent="0.7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</row>
    <row r="144" spans="1:20" ht="15.75" customHeight="1" x14ac:dyDescent="0.7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</row>
    <row r="145" spans="1:20" ht="15.75" customHeight="1" x14ac:dyDescent="0.7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</row>
    <row r="146" spans="1:20" ht="15.75" customHeight="1" x14ac:dyDescent="0.7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</row>
    <row r="147" spans="1:20" ht="15.75" customHeight="1" x14ac:dyDescent="0.7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</row>
    <row r="148" spans="1:20" ht="15.75" customHeight="1" x14ac:dyDescent="0.7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</row>
    <row r="149" spans="1:20" ht="15.75" customHeight="1" x14ac:dyDescent="0.7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</row>
    <row r="150" spans="1:20" ht="15.75" customHeight="1" x14ac:dyDescent="0.7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</row>
    <row r="151" spans="1:20" ht="15.75" customHeight="1" x14ac:dyDescent="0.7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</row>
    <row r="152" spans="1:20" ht="15.75" customHeight="1" x14ac:dyDescent="0.7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</row>
    <row r="153" spans="1:20" ht="15.75" customHeight="1" x14ac:dyDescent="0.7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</row>
    <row r="154" spans="1:20" ht="15.75" customHeight="1" x14ac:dyDescent="0.7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</row>
    <row r="155" spans="1:20" ht="15.75" customHeight="1" x14ac:dyDescent="0.7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</row>
    <row r="156" spans="1:20" ht="15.75" customHeight="1" x14ac:dyDescent="0.7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</row>
    <row r="157" spans="1:20" ht="15.75" customHeight="1" x14ac:dyDescent="0.7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</row>
    <row r="158" spans="1:20" ht="15.75" customHeight="1" x14ac:dyDescent="0.7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</row>
    <row r="159" spans="1:20" ht="15.75" customHeight="1" x14ac:dyDescent="0.7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</row>
    <row r="160" spans="1:20" ht="15.75" customHeight="1" x14ac:dyDescent="0.7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</row>
    <row r="161" spans="1:20" ht="15.75" customHeight="1" x14ac:dyDescent="0.7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</row>
    <row r="162" spans="1:20" ht="15.75" customHeight="1" x14ac:dyDescent="0.7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</row>
    <row r="163" spans="1:20" ht="15.75" customHeight="1" x14ac:dyDescent="0.7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</row>
    <row r="164" spans="1:20" ht="15.75" customHeight="1" x14ac:dyDescent="0.7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</row>
    <row r="165" spans="1:20" ht="15.75" customHeight="1" x14ac:dyDescent="0.7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</row>
    <row r="166" spans="1:20" ht="15.75" customHeight="1" x14ac:dyDescent="0.7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</row>
    <row r="167" spans="1:20" ht="15.75" customHeight="1" x14ac:dyDescent="0.7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</row>
    <row r="168" spans="1:20" ht="15.75" customHeight="1" x14ac:dyDescent="0.7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</row>
    <row r="169" spans="1:20" ht="15.75" customHeight="1" x14ac:dyDescent="0.7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</row>
    <row r="170" spans="1:20" ht="15.75" customHeight="1" x14ac:dyDescent="0.7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</row>
    <row r="171" spans="1:20" ht="15.75" customHeight="1" x14ac:dyDescent="0.7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</row>
    <row r="172" spans="1:20" ht="15.75" customHeight="1" x14ac:dyDescent="0.7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</row>
    <row r="173" spans="1:20" ht="15.75" customHeight="1" x14ac:dyDescent="0.7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</row>
    <row r="174" spans="1:20" ht="15.75" customHeight="1" x14ac:dyDescent="0.7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</row>
    <row r="175" spans="1:20" ht="15.75" customHeight="1" x14ac:dyDescent="0.7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</row>
    <row r="176" spans="1:20" ht="15.75" customHeight="1" x14ac:dyDescent="0.7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</row>
    <row r="177" spans="1:20" ht="15.75" customHeight="1" x14ac:dyDescent="0.7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</row>
    <row r="178" spans="1:20" ht="15.75" customHeight="1" x14ac:dyDescent="0.7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</row>
    <row r="179" spans="1:20" ht="15.75" customHeight="1" x14ac:dyDescent="0.7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</row>
    <row r="180" spans="1:20" ht="15.75" customHeight="1" x14ac:dyDescent="0.7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</row>
    <row r="181" spans="1:20" ht="15.75" customHeight="1" x14ac:dyDescent="0.7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</row>
    <row r="182" spans="1:20" ht="15.75" customHeight="1" x14ac:dyDescent="0.7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</row>
    <row r="183" spans="1:20" ht="15.75" customHeight="1" x14ac:dyDescent="0.7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</row>
    <row r="184" spans="1:20" ht="15.75" customHeight="1" x14ac:dyDescent="0.7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</row>
    <row r="185" spans="1:20" ht="15.75" customHeight="1" x14ac:dyDescent="0.7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</row>
    <row r="186" spans="1:20" ht="15.75" customHeight="1" x14ac:dyDescent="0.7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</row>
    <row r="187" spans="1:20" ht="15.75" customHeight="1" x14ac:dyDescent="0.7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</row>
    <row r="188" spans="1:20" ht="15.75" customHeight="1" x14ac:dyDescent="0.7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</row>
    <row r="189" spans="1:20" ht="15.75" customHeight="1" x14ac:dyDescent="0.7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</row>
    <row r="190" spans="1:20" ht="15.75" customHeight="1" x14ac:dyDescent="0.7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</row>
    <row r="191" spans="1:20" ht="15.75" customHeight="1" x14ac:dyDescent="0.7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</row>
    <row r="192" spans="1:20" ht="15.75" customHeight="1" x14ac:dyDescent="0.7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</row>
    <row r="193" spans="1:20" ht="15.75" customHeight="1" x14ac:dyDescent="0.7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</row>
    <row r="194" spans="1:20" ht="15.75" customHeight="1" x14ac:dyDescent="0.7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</row>
    <row r="195" spans="1:20" ht="15.75" customHeight="1" x14ac:dyDescent="0.7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</row>
    <row r="196" spans="1:20" ht="15.75" customHeight="1" x14ac:dyDescent="0.7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</row>
    <row r="197" spans="1:20" ht="15.75" customHeight="1" x14ac:dyDescent="0.7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</row>
    <row r="198" spans="1:20" ht="15.75" customHeight="1" x14ac:dyDescent="0.7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</row>
    <row r="199" spans="1:20" ht="15.75" customHeight="1" x14ac:dyDescent="0.7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</row>
    <row r="200" spans="1:20" ht="15.75" customHeight="1" x14ac:dyDescent="0.7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</row>
    <row r="201" spans="1:20" ht="15.75" customHeight="1" x14ac:dyDescent="0.7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</row>
    <row r="202" spans="1:20" ht="15.75" customHeight="1" x14ac:dyDescent="0.7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</row>
    <row r="203" spans="1:20" ht="15.75" customHeight="1" x14ac:dyDescent="0.7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</row>
    <row r="204" spans="1:20" ht="15.75" customHeight="1" x14ac:dyDescent="0.7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</row>
    <row r="205" spans="1:20" ht="15.75" customHeight="1" x14ac:dyDescent="0.7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</row>
    <row r="206" spans="1:20" ht="15.75" customHeight="1" x14ac:dyDescent="0.7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</row>
    <row r="207" spans="1:20" ht="15.75" customHeight="1" x14ac:dyDescent="0.7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</row>
    <row r="208" spans="1:20" ht="15.75" customHeight="1" x14ac:dyDescent="0.7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</row>
    <row r="209" spans="1:16" ht="15.75" customHeight="1" x14ac:dyDescent="0.7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</row>
    <row r="210" spans="1:16" ht="15.75" customHeight="1" x14ac:dyDescent="0.7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</row>
    <row r="211" spans="1:16" ht="15.75" customHeight="1" x14ac:dyDescent="0.7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</row>
  </sheetData>
  <mergeCells count="96">
    <mergeCell ref="B29:E29"/>
    <mergeCell ref="B51:D51"/>
    <mergeCell ref="B40:D40"/>
    <mergeCell ref="C86:D86"/>
    <mergeCell ref="E86:F86"/>
    <mergeCell ref="C85:D85"/>
    <mergeCell ref="B77:D77"/>
    <mergeCell ref="B55:F55"/>
    <mergeCell ref="B57:E57"/>
    <mergeCell ref="B69:E69"/>
    <mergeCell ref="C41:D41"/>
    <mergeCell ref="B44:C44"/>
    <mergeCell ref="O50:O51"/>
    <mergeCell ref="K57:O57"/>
    <mergeCell ref="C83:D83"/>
    <mergeCell ref="E83:F83"/>
    <mergeCell ref="E85:F85"/>
    <mergeCell ref="K73:L73"/>
    <mergeCell ref="E82:F82"/>
    <mergeCell ref="L50:N51"/>
    <mergeCell ref="L53:P53"/>
    <mergeCell ref="O82:P82"/>
    <mergeCell ref="L40:N40"/>
    <mergeCell ref="L29:O29"/>
    <mergeCell ref="C17:D17"/>
    <mergeCell ref="C16:D16"/>
    <mergeCell ref="E84:F84"/>
    <mergeCell ref="B27:F27"/>
    <mergeCell ref="K62:L62"/>
    <mergeCell ref="K63:L63"/>
    <mergeCell ref="K71:L71"/>
    <mergeCell ref="K69:O69"/>
    <mergeCell ref="K66:L66"/>
    <mergeCell ref="K65:L65"/>
    <mergeCell ref="K72:L72"/>
    <mergeCell ref="K60:L60"/>
    <mergeCell ref="K61:L61"/>
    <mergeCell ref="M49:N49"/>
    <mergeCell ref="B2:P2"/>
    <mergeCell ref="B3:F3"/>
    <mergeCell ref="G5:J5"/>
    <mergeCell ref="H8:J8"/>
    <mergeCell ref="J21:L21"/>
    <mergeCell ref="F21:I21"/>
    <mergeCell ref="B28:C28"/>
    <mergeCell ref="L5:M5"/>
    <mergeCell ref="E10:G10"/>
    <mergeCell ref="N10:P10"/>
    <mergeCell ref="B4:D4"/>
    <mergeCell ref="B19:P19"/>
    <mergeCell ref="J23:L23"/>
    <mergeCell ref="H6:J6"/>
    <mergeCell ref="H7:J7"/>
    <mergeCell ref="F23:I23"/>
    <mergeCell ref="F22:I22"/>
    <mergeCell ref="J22:L22"/>
    <mergeCell ref="F24:I24"/>
    <mergeCell ref="J25:L25"/>
    <mergeCell ref="F25:I25"/>
    <mergeCell ref="J24:L24"/>
    <mergeCell ref="M87:N87"/>
    <mergeCell ref="G87:J87"/>
    <mergeCell ref="O85:P85"/>
    <mergeCell ref="O83:P83"/>
    <mergeCell ref="O84:P84"/>
    <mergeCell ref="M83:N83"/>
    <mergeCell ref="M86:N86"/>
    <mergeCell ref="M84:N84"/>
    <mergeCell ref="M85:N85"/>
    <mergeCell ref="G83:J83"/>
    <mergeCell ref="K83:L83"/>
    <mergeCell ref="K84:L84"/>
    <mergeCell ref="K85:L85"/>
    <mergeCell ref="C87:D87"/>
    <mergeCell ref="E87:F87"/>
    <mergeCell ref="G85:J85"/>
    <mergeCell ref="G84:J84"/>
    <mergeCell ref="K74:L74"/>
    <mergeCell ref="K87:L87"/>
    <mergeCell ref="K86:L86"/>
    <mergeCell ref="B80:C80"/>
    <mergeCell ref="C81:P81"/>
    <mergeCell ref="B78:P78"/>
    <mergeCell ref="C82:D82"/>
    <mergeCell ref="C84:D84"/>
    <mergeCell ref="G82:J82"/>
    <mergeCell ref="O86:P86"/>
    <mergeCell ref="O87:P87"/>
    <mergeCell ref="G86:J86"/>
    <mergeCell ref="M47:N47"/>
    <mergeCell ref="M48:N48"/>
    <mergeCell ref="L44:M44"/>
    <mergeCell ref="K82:L82"/>
    <mergeCell ref="M82:N82"/>
    <mergeCell ref="K59:L59"/>
    <mergeCell ref="K64:L64"/>
  </mergeCells>
  <printOptions horizontalCentered="1" verticalCentered="1"/>
  <pageMargins left="0.7" right="0.7" top="0.75" bottom="0.75" header="0.3" footer="0.3"/>
  <pageSetup scale="28" orientation="landscape" r:id="rId1"/>
  <rowBreaks count="1" manualBreakCount="1">
    <brk id="53" min="1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Q250"/>
  <sheetViews>
    <sheetView rightToLeft="1" view="pageBreakPreview" topLeftCell="A23" zoomScale="60" zoomScaleNormal="100" workbookViewId="0">
      <selection activeCell="E43" sqref="E43"/>
    </sheetView>
  </sheetViews>
  <sheetFormatPr defaultColWidth="17.28515625" defaultRowHeight="15.75" customHeight="1" x14ac:dyDescent="0.2"/>
  <cols>
    <col min="1" max="1" width="8.7109375" customWidth="1"/>
    <col min="2" max="2" width="9" customWidth="1"/>
    <col min="3" max="3" width="77.42578125" customWidth="1"/>
    <col min="4" max="4" width="9" customWidth="1"/>
    <col min="5" max="5" width="13.7109375" customWidth="1"/>
    <col min="6" max="9" width="9" customWidth="1"/>
    <col min="10" max="10" width="9.7109375" customWidth="1"/>
    <col min="11" max="13" width="8.7109375" customWidth="1"/>
  </cols>
  <sheetData>
    <row r="1" spans="1:121" ht="18" customHeight="1" x14ac:dyDescent="0.25">
      <c r="B1" s="1"/>
      <c r="C1" s="1"/>
      <c r="D1" s="1"/>
      <c r="E1" s="1"/>
      <c r="F1" s="1"/>
      <c r="G1" s="1"/>
      <c r="H1" s="1"/>
      <c r="I1" s="1"/>
      <c r="J1" s="1"/>
    </row>
    <row r="2" spans="1:121" ht="30" customHeight="1" x14ac:dyDescent="0.7">
      <c r="A2" s="2"/>
      <c r="B2" s="3"/>
      <c r="C2" s="3"/>
      <c r="D2" s="3"/>
      <c r="E2" s="3"/>
      <c r="F2" s="3"/>
      <c r="G2" s="3"/>
      <c r="H2" s="3"/>
      <c r="I2" s="3"/>
      <c r="J2" s="3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</row>
    <row r="3" spans="1:121" ht="30" customHeight="1" x14ac:dyDescent="0.7">
      <c r="A3" s="2"/>
      <c r="B3" s="163" t="s">
        <v>179</v>
      </c>
      <c r="C3" s="157"/>
      <c r="D3" s="157"/>
      <c r="E3" s="157"/>
      <c r="F3" s="4"/>
      <c r="G3" s="4"/>
      <c r="H3" s="4"/>
      <c r="I3" s="4"/>
      <c r="J3" s="4"/>
      <c r="K3" s="4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</row>
    <row r="4" spans="1:121" ht="30" customHeight="1" x14ac:dyDescent="0.7">
      <c r="A4" s="2"/>
      <c r="B4" s="4"/>
      <c r="C4" s="4"/>
      <c r="D4" s="4"/>
      <c r="E4" s="4"/>
      <c r="F4" s="4"/>
      <c r="G4" s="4"/>
      <c r="H4" s="4"/>
      <c r="I4" s="4"/>
      <c r="J4" s="4"/>
      <c r="K4" s="4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</row>
    <row r="5" spans="1:121" ht="30" customHeight="1" x14ac:dyDescent="0.7">
      <c r="A5" s="2"/>
      <c r="B5" s="4"/>
      <c r="C5" s="7" t="s">
        <v>180</v>
      </c>
      <c r="D5" s="158" t="s">
        <v>181</v>
      </c>
      <c r="E5" s="155"/>
      <c r="F5" s="158" t="s">
        <v>182</v>
      </c>
      <c r="G5" s="155"/>
      <c r="H5" s="158" t="s">
        <v>183</v>
      </c>
      <c r="I5" s="155"/>
      <c r="J5" s="158" t="s">
        <v>184</v>
      </c>
      <c r="K5" s="155"/>
      <c r="L5" s="158" t="s">
        <v>185</v>
      </c>
      <c r="M5" s="155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</row>
    <row r="6" spans="1:121" ht="30" customHeight="1" x14ac:dyDescent="0.7">
      <c r="A6" s="2"/>
      <c r="B6" s="4"/>
      <c r="C6" s="7" t="s">
        <v>186</v>
      </c>
      <c r="D6" s="164">
        <f>'الخطة التشغيلية '!N16</f>
        <v>922500</v>
      </c>
      <c r="E6" s="155"/>
      <c r="F6" s="164">
        <f>'الخطة التشغيلية '!O16</f>
        <v>968625</v>
      </c>
      <c r="G6" s="155"/>
      <c r="H6" s="164">
        <f>'الخطة التشغيلية '!P16</f>
        <v>1082418.75</v>
      </c>
      <c r="I6" s="155"/>
      <c r="J6" s="164">
        <f>'الخطة التشغيلية '!Q16</f>
        <v>1212309</v>
      </c>
      <c r="K6" s="155"/>
      <c r="L6" s="164">
        <f>'الخطة التشغيلية '!R16</f>
        <v>1369909.17</v>
      </c>
      <c r="M6" s="155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</row>
    <row r="7" spans="1:121" ht="30" customHeight="1" x14ac:dyDescent="0.7">
      <c r="A7" s="2"/>
      <c r="B7" s="4"/>
      <c r="C7" s="7" t="s">
        <v>187</v>
      </c>
      <c r="D7" s="154">
        <f>'الخطة التشغيلية '!M66</f>
        <v>178000</v>
      </c>
      <c r="E7" s="155"/>
      <c r="F7" s="154">
        <f>'الخطة التشغيلية '!N66</f>
        <v>190460</v>
      </c>
      <c r="G7" s="155"/>
      <c r="H7" s="154">
        <f>'الخطة التشغيلية '!O66</f>
        <v>209506</v>
      </c>
      <c r="I7" s="155"/>
      <c r="J7" s="154">
        <f>'الخطة التشغيلية '!P66</f>
        <v>236741.78</v>
      </c>
      <c r="K7" s="155"/>
      <c r="L7" s="154">
        <f>'الخطة التشغيلية '!Q66</f>
        <v>269885.62920000002</v>
      </c>
      <c r="M7" s="155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</row>
    <row r="8" spans="1:121" ht="30" customHeight="1" x14ac:dyDescent="0.7">
      <c r="A8" s="2"/>
      <c r="B8" s="4"/>
      <c r="C8" s="7" t="s">
        <v>188</v>
      </c>
      <c r="D8" s="154">
        <f>D6-D7</f>
        <v>744500</v>
      </c>
      <c r="E8" s="155"/>
      <c r="F8" s="154">
        <f>F6-F7</f>
        <v>778165</v>
      </c>
      <c r="G8" s="155"/>
      <c r="H8" s="154">
        <f>H6-H7</f>
        <v>872912.75</v>
      </c>
      <c r="I8" s="155"/>
      <c r="J8" s="154">
        <f>J6-J7</f>
        <v>975567.22</v>
      </c>
      <c r="K8" s="155"/>
      <c r="L8" s="154">
        <f>L6-L7</f>
        <v>1100023.5407999998</v>
      </c>
      <c r="M8" s="155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</row>
    <row r="9" spans="1:121" ht="30" customHeight="1" x14ac:dyDescent="0.7">
      <c r="A9" s="2"/>
      <c r="B9" s="4"/>
      <c r="C9" s="7" t="s">
        <v>189</v>
      </c>
      <c r="D9" s="154">
        <f>'الخطة التشغيلية '!C66</f>
        <v>216400</v>
      </c>
      <c r="E9" s="155"/>
      <c r="F9" s="154">
        <f>'الخطة التشغيلية '!D66</f>
        <v>233712</v>
      </c>
      <c r="G9" s="155"/>
      <c r="H9" s="154">
        <f>'الخطة التشغيلية '!E66</f>
        <v>261757.44</v>
      </c>
      <c r="I9" s="155"/>
      <c r="J9" s="154">
        <f>'الخطة التشغيلية '!F66</f>
        <v>295785.90719999996</v>
      </c>
      <c r="K9" s="155"/>
      <c r="L9" s="154">
        <f>'الخطة التشغيلية '!G66</f>
        <v>337195.93420799996</v>
      </c>
      <c r="M9" s="155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</row>
    <row r="10" spans="1:121" ht="30" customHeight="1" x14ac:dyDescent="0.7">
      <c r="A10" s="2"/>
      <c r="B10" s="4"/>
      <c r="C10" s="7" t="s">
        <v>190</v>
      </c>
      <c r="D10" s="154">
        <f>D8-D9</f>
        <v>528100</v>
      </c>
      <c r="E10" s="155"/>
      <c r="F10" s="154">
        <f>F8-F9</f>
        <v>544453</v>
      </c>
      <c r="G10" s="155"/>
      <c r="H10" s="154">
        <f>H8-H9</f>
        <v>611155.31000000006</v>
      </c>
      <c r="I10" s="155"/>
      <c r="J10" s="154">
        <f>J8-J9</f>
        <v>679781.31279999996</v>
      </c>
      <c r="K10" s="155"/>
      <c r="L10" s="154">
        <f>L8-L9</f>
        <v>762827.60659199988</v>
      </c>
      <c r="M10" s="155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</row>
    <row r="11" spans="1:121" ht="30" customHeight="1" x14ac:dyDescent="0.7">
      <c r="A11" s="2"/>
      <c r="B11" s="4"/>
      <c r="C11" s="7" t="s">
        <v>191</v>
      </c>
      <c r="D11" s="154">
        <f>D10*0.025</f>
        <v>13202.5</v>
      </c>
      <c r="E11" s="155"/>
      <c r="F11" s="154">
        <f>F10*0.025</f>
        <v>13611.325000000001</v>
      </c>
      <c r="G11" s="155"/>
      <c r="H11" s="154">
        <f>H10*0.025</f>
        <v>15278.882750000002</v>
      </c>
      <c r="I11" s="155"/>
      <c r="J11" s="154">
        <f>J10*0.025</f>
        <v>16994.53282</v>
      </c>
      <c r="K11" s="155"/>
      <c r="L11" s="154">
        <f>L10*0.025</f>
        <v>19070.690164799998</v>
      </c>
      <c r="M11" s="155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</row>
    <row r="12" spans="1:121" ht="30" customHeight="1" x14ac:dyDescent="0.7">
      <c r="A12" s="2"/>
      <c r="B12" s="4"/>
      <c r="C12" s="7" t="s">
        <v>192</v>
      </c>
      <c r="D12" s="159">
        <f>D10-D11</f>
        <v>514897.5</v>
      </c>
      <c r="E12" s="155"/>
      <c r="F12" s="159">
        <f>F10-F11</f>
        <v>530841.67500000005</v>
      </c>
      <c r="G12" s="155"/>
      <c r="H12" s="159">
        <f>H10-H11</f>
        <v>595876.42725000007</v>
      </c>
      <c r="I12" s="155"/>
      <c r="J12" s="159">
        <f>J10-J11</f>
        <v>662786.77997999999</v>
      </c>
      <c r="K12" s="155"/>
      <c r="L12" s="159">
        <f>L10-L11</f>
        <v>743756.91642719985</v>
      </c>
      <c r="M12" s="155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</row>
    <row r="13" spans="1:121" ht="30" customHeight="1" x14ac:dyDescent="0.7">
      <c r="A13" s="2"/>
      <c r="B13" s="4"/>
      <c r="C13" s="4"/>
      <c r="D13" s="4"/>
      <c r="E13" s="4"/>
      <c r="F13" s="4"/>
      <c r="G13" s="4"/>
      <c r="H13" s="4"/>
      <c r="I13" s="4"/>
      <c r="J13" s="4"/>
      <c r="K13" s="4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</row>
    <row r="14" spans="1:121" ht="30" customHeight="1" x14ac:dyDescent="0.7">
      <c r="A14" s="2"/>
      <c r="B14" s="162" t="s">
        <v>193</v>
      </c>
      <c r="C14" s="157"/>
      <c r="D14" s="4"/>
      <c r="E14" s="4"/>
      <c r="F14" s="4"/>
      <c r="G14" s="4"/>
      <c r="H14" s="4"/>
      <c r="I14" s="4"/>
      <c r="J14" s="4"/>
      <c r="K14" s="4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</row>
    <row r="15" spans="1:121" ht="30" customHeight="1" x14ac:dyDescent="0.7">
      <c r="A15" s="2"/>
      <c r="B15" s="4"/>
      <c r="C15" s="4"/>
      <c r="D15" s="153" t="s">
        <v>194</v>
      </c>
      <c r="E15" s="153"/>
      <c r="F15" s="153"/>
      <c r="G15" s="153"/>
      <c r="H15" s="153"/>
      <c r="I15" s="153"/>
      <c r="J15" s="153"/>
      <c r="K15" s="153"/>
      <c r="L15" s="153"/>
      <c r="M15" s="153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</row>
    <row r="16" spans="1:121" ht="30" customHeight="1" x14ac:dyDescent="0.7">
      <c r="A16" s="2"/>
      <c r="B16" s="4"/>
      <c r="C16" s="4" t="s">
        <v>195</v>
      </c>
      <c r="D16" s="153"/>
      <c r="E16" s="153"/>
      <c r="F16" s="153"/>
      <c r="G16" s="153"/>
      <c r="H16" s="153"/>
      <c r="I16" s="153"/>
      <c r="J16" s="153"/>
      <c r="K16" s="153"/>
      <c r="L16" s="153"/>
      <c r="M16" s="153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</row>
    <row r="17" spans="1:121" ht="30" customHeight="1" x14ac:dyDescent="0.7">
      <c r="A17" s="2"/>
      <c r="B17" s="4"/>
      <c r="C17" s="4" t="s">
        <v>196</v>
      </c>
      <c r="D17" s="156">
        <f>'الخطة التشغيلية '!O52</f>
        <v>291000</v>
      </c>
      <c r="E17" s="157"/>
      <c r="F17" s="5"/>
      <c r="G17" s="5"/>
      <c r="H17" s="5"/>
      <c r="I17" s="5"/>
      <c r="J17" s="5"/>
      <c r="K17" s="5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</row>
    <row r="18" spans="1:121" ht="30" customHeight="1" x14ac:dyDescent="0.7">
      <c r="A18" s="2"/>
      <c r="B18" s="4"/>
      <c r="C18" s="4" t="s">
        <v>197</v>
      </c>
      <c r="D18" s="156">
        <f>'الخطة التشغيلية '!C66+'الخطة التشغيلية '!M66/12*5</f>
        <v>290566.66666666669</v>
      </c>
      <c r="E18" s="157"/>
      <c r="F18" s="5"/>
      <c r="G18" s="5"/>
      <c r="H18" s="5"/>
      <c r="I18" s="5"/>
      <c r="J18" s="5"/>
      <c r="K18" s="5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</row>
    <row r="19" spans="1:121" ht="30" customHeight="1" x14ac:dyDescent="0.7">
      <c r="A19" s="2"/>
      <c r="B19" s="4"/>
      <c r="C19" s="4" t="s">
        <v>198</v>
      </c>
      <c r="D19" s="156">
        <v>50000</v>
      </c>
      <c r="E19" s="157"/>
      <c r="F19" s="5"/>
      <c r="G19" s="5"/>
      <c r="H19" s="5"/>
      <c r="I19" s="5"/>
      <c r="J19" s="5"/>
      <c r="K19" s="5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</row>
    <row r="20" spans="1:121" ht="30" customHeight="1" x14ac:dyDescent="0.7">
      <c r="A20" s="2"/>
      <c r="B20" s="4"/>
      <c r="C20" s="4" t="s">
        <v>199</v>
      </c>
      <c r="D20" s="156">
        <f>D17+D18-D19</f>
        <v>531566.66666666674</v>
      </c>
      <c r="E20" s="161"/>
      <c r="F20" s="5"/>
      <c r="G20" s="5"/>
      <c r="H20" s="5"/>
      <c r="I20" s="5"/>
      <c r="J20" s="5"/>
      <c r="K20" s="5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</row>
    <row r="21" spans="1:121" ht="30" customHeight="1" x14ac:dyDescent="0.7">
      <c r="A21" s="2"/>
      <c r="B21" s="4"/>
      <c r="C21" s="158" t="s">
        <v>200</v>
      </c>
      <c r="D21" s="155"/>
      <c r="E21" s="155"/>
      <c r="F21" s="155"/>
      <c r="G21" s="155"/>
      <c r="H21" s="155"/>
      <c r="I21" s="155"/>
      <c r="J21" s="155"/>
      <c r="K21" s="4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</row>
    <row r="22" spans="1:121" ht="30" customHeight="1" x14ac:dyDescent="0.7">
      <c r="A22" s="2"/>
      <c r="B22" s="4"/>
      <c r="C22" s="158" t="s">
        <v>201</v>
      </c>
      <c r="D22" s="155"/>
      <c r="E22" s="158" t="s">
        <v>217</v>
      </c>
      <c r="F22" s="155"/>
      <c r="G22" s="155"/>
      <c r="H22" s="155"/>
      <c r="I22" s="155"/>
      <c r="J22" s="155"/>
      <c r="K22" s="4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</row>
    <row r="23" spans="1:121" ht="30" customHeight="1" x14ac:dyDescent="0.7">
      <c r="A23" s="2"/>
      <c r="B23" s="4"/>
      <c r="C23" s="158" t="s">
        <v>202</v>
      </c>
      <c r="D23" s="155"/>
      <c r="E23" s="154">
        <f>D20</f>
        <v>531566.66666666674</v>
      </c>
      <c r="F23" s="155"/>
      <c r="G23" s="155"/>
      <c r="H23" s="155"/>
      <c r="I23" s="155"/>
      <c r="J23" s="155"/>
      <c r="K23" s="4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</row>
    <row r="24" spans="1:121" ht="30" customHeight="1" x14ac:dyDescent="0.7">
      <c r="A24" s="2"/>
      <c r="B24" s="4"/>
      <c r="C24" s="158" t="s">
        <v>203</v>
      </c>
      <c r="D24" s="155"/>
      <c r="E24" s="160">
        <v>0.05</v>
      </c>
      <c r="F24" s="155"/>
      <c r="G24" s="155"/>
      <c r="H24" s="155"/>
      <c r="I24" s="155"/>
      <c r="J24" s="155"/>
      <c r="K24" s="4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</row>
    <row r="25" spans="1:121" ht="30" customHeight="1" x14ac:dyDescent="0.7">
      <c r="A25" s="2"/>
      <c r="B25" s="4"/>
      <c r="C25" s="158" t="s">
        <v>204</v>
      </c>
      <c r="D25" s="155"/>
      <c r="E25" s="154">
        <f>E24*E23+E23</f>
        <v>558145.00000000012</v>
      </c>
      <c r="F25" s="155"/>
      <c r="G25" s="155"/>
      <c r="H25" s="155"/>
      <c r="I25" s="155"/>
      <c r="J25" s="155"/>
      <c r="K25" s="4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</row>
    <row r="26" spans="1:121" ht="30" customHeight="1" x14ac:dyDescent="0.7">
      <c r="A26" s="2"/>
      <c r="B26" s="4"/>
      <c r="C26" s="158" t="s">
        <v>205</v>
      </c>
      <c r="D26" s="155"/>
      <c r="E26" s="154">
        <v>5</v>
      </c>
      <c r="F26" s="155"/>
      <c r="G26" s="155"/>
      <c r="H26" s="155"/>
      <c r="I26" s="155"/>
      <c r="J26" s="155"/>
      <c r="K26" s="4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</row>
    <row r="27" spans="1:121" ht="30" customHeight="1" x14ac:dyDescent="0.7">
      <c r="A27" s="2"/>
      <c r="B27" s="4"/>
      <c r="C27" s="158" t="s">
        <v>206</v>
      </c>
      <c r="D27" s="155"/>
      <c r="E27" s="154">
        <f>E25/E26</f>
        <v>111629.00000000003</v>
      </c>
      <c r="F27" s="155"/>
      <c r="G27" s="155"/>
      <c r="H27" s="155"/>
      <c r="I27" s="155"/>
      <c r="J27" s="155"/>
      <c r="K27" s="4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</row>
    <row r="28" spans="1:121" ht="30" customHeight="1" x14ac:dyDescent="0.7">
      <c r="A28" s="2"/>
      <c r="B28" s="4"/>
      <c r="C28" s="4"/>
      <c r="D28" s="4"/>
      <c r="E28" s="4"/>
      <c r="F28" s="4"/>
      <c r="G28" s="4"/>
      <c r="H28" s="4"/>
      <c r="I28" s="4"/>
      <c r="J28" s="4"/>
      <c r="K28" s="4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</row>
    <row r="29" spans="1:121" ht="30" customHeight="1" x14ac:dyDescent="0.7">
      <c r="A29" s="2"/>
      <c r="B29" s="4"/>
      <c r="C29" s="4"/>
      <c r="D29" s="4"/>
      <c r="E29" s="4"/>
      <c r="F29" s="4"/>
      <c r="G29" s="4"/>
      <c r="H29" s="4"/>
      <c r="I29" s="4"/>
      <c r="J29" s="4"/>
      <c r="K29" s="4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</row>
    <row r="30" spans="1:121" ht="30" customHeight="1" x14ac:dyDescent="0.7">
      <c r="A30" s="2"/>
      <c r="B30" s="162" t="s">
        <v>207</v>
      </c>
      <c r="C30" s="157"/>
      <c r="D30" s="4"/>
      <c r="E30" s="4"/>
      <c r="F30" s="4"/>
      <c r="G30" s="4"/>
      <c r="H30" s="4"/>
      <c r="I30" s="4"/>
      <c r="J30" s="4"/>
      <c r="K30" s="4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</row>
    <row r="31" spans="1:121" ht="30" customHeight="1" x14ac:dyDescent="0.7">
      <c r="A31" s="2"/>
      <c r="B31" s="6"/>
      <c r="C31" s="6"/>
      <c r="D31" s="4"/>
      <c r="E31" s="4"/>
      <c r="F31" s="4"/>
      <c r="G31" s="4"/>
      <c r="H31" s="4"/>
      <c r="I31" s="4"/>
      <c r="J31" s="4"/>
      <c r="K31" s="4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</row>
    <row r="32" spans="1:121" ht="30" customHeight="1" x14ac:dyDescent="0.7">
      <c r="A32" s="2"/>
      <c r="B32" s="4"/>
      <c r="C32" s="158" t="s">
        <v>208</v>
      </c>
      <c r="D32" s="155"/>
      <c r="E32" s="155"/>
      <c r="F32" s="155"/>
      <c r="G32" s="155"/>
      <c r="H32" s="155"/>
      <c r="I32" s="155"/>
      <c r="J32" s="155"/>
      <c r="K32" s="4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</row>
    <row r="33" spans="1:121" ht="30" customHeight="1" x14ac:dyDescent="0.7">
      <c r="A33" s="2"/>
      <c r="B33" s="4"/>
      <c r="C33" s="158" t="s">
        <v>209</v>
      </c>
      <c r="D33" s="155"/>
      <c r="E33" s="154">
        <f>'الخطة التشغيلية '!O52</f>
        <v>291000</v>
      </c>
      <c r="F33" s="155"/>
      <c r="G33" s="155"/>
      <c r="H33" s="155"/>
      <c r="I33" s="155"/>
      <c r="J33" s="155"/>
      <c r="K33" s="4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</row>
    <row r="34" spans="1:121" ht="30" customHeight="1" x14ac:dyDescent="0.7">
      <c r="A34" s="2"/>
      <c r="B34" s="4"/>
      <c r="C34" s="158" t="s">
        <v>210</v>
      </c>
      <c r="D34" s="155"/>
      <c r="E34" s="154">
        <f>D12</f>
        <v>514897.5</v>
      </c>
      <c r="F34" s="155"/>
      <c r="G34" s="155"/>
      <c r="H34" s="155"/>
      <c r="I34" s="155"/>
      <c r="J34" s="155"/>
      <c r="K34" s="4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</row>
    <row r="35" spans="1:121" ht="30" customHeight="1" x14ac:dyDescent="0.7">
      <c r="A35" s="2"/>
      <c r="B35" s="4"/>
      <c r="C35" s="158" t="s">
        <v>211</v>
      </c>
      <c r="D35" s="155"/>
      <c r="E35" s="154">
        <f>F12</f>
        <v>530841.67500000005</v>
      </c>
      <c r="F35" s="155"/>
      <c r="G35" s="155"/>
      <c r="H35" s="155"/>
      <c r="I35" s="155"/>
      <c r="J35" s="155"/>
      <c r="K35" s="4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</row>
    <row r="36" spans="1:121" ht="30" customHeight="1" x14ac:dyDescent="0.7">
      <c r="A36" s="2"/>
      <c r="B36" s="4"/>
      <c r="C36" s="158" t="s">
        <v>212</v>
      </c>
      <c r="D36" s="155"/>
      <c r="E36" s="154">
        <f>H12</f>
        <v>595876.42725000007</v>
      </c>
      <c r="F36" s="155"/>
      <c r="G36" s="155"/>
      <c r="H36" s="155"/>
      <c r="I36" s="155"/>
      <c r="J36" s="155"/>
      <c r="K36" s="4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</row>
    <row r="37" spans="1:121" ht="30" customHeight="1" x14ac:dyDescent="0.7">
      <c r="A37" s="2"/>
      <c r="B37" s="4"/>
      <c r="C37" s="158" t="s">
        <v>213</v>
      </c>
      <c r="D37" s="155"/>
      <c r="E37" s="154">
        <f>J12</f>
        <v>662786.77997999999</v>
      </c>
      <c r="F37" s="155"/>
      <c r="G37" s="155"/>
      <c r="H37" s="155"/>
      <c r="I37" s="155"/>
      <c r="J37" s="155"/>
      <c r="K37" s="4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</row>
    <row r="38" spans="1:121" ht="30" customHeight="1" x14ac:dyDescent="0.7">
      <c r="A38" s="2"/>
      <c r="B38" s="4"/>
      <c r="C38" s="158" t="s">
        <v>214</v>
      </c>
      <c r="D38" s="155"/>
      <c r="E38" s="154">
        <f>L12</f>
        <v>743756.91642719985</v>
      </c>
      <c r="F38" s="155"/>
      <c r="G38" s="155"/>
      <c r="H38" s="155"/>
      <c r="I38" s="155"/>
      <c r="J38" s="155"/>
      <c r="K38" s="4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</row>
    <row r="39" spans="1:121" ht="30" customHeight="1" x14ac:dyDescent="0.7">
      <c r="A39" s="2"/>
      <c r="B39" s="4"/>
      <c r="C39" s="158" t="s">
        <v>215</v>
      </c>
      <c r="D39" s="155"/>
      <c r="E39" s="154">
        <f>(E34+E35+E36+E37+E38)/5</f>
        <v>609631.85973143997</v>
      </c>
      <c r="F39" s="155"/>
      <c r="G39" s="155"/>
      <c r="H39" s="155"/>
      <c r="I39" s="155"/>
      <c r="J39" s="155"/>
      <c r="K39" s="4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</row>
    <row r="40" spans="1:121" ht="30" customHeight="1" x14ac:dyDescent="0.7">
      <c r="A40" s="2"/>
      <c r="B40" s="4"/>
      <c r="C40" s="158" t="s">
        <v>216</v>
      </c>
      <c r="D40" s="155"/>
      <c r="E40" s="160">
        <f>E33/E39</f>
        <v>0.47733725748551548</v>
      </c>
      <c r="F40" s="155"/>
      <c r="G40" s="155"/>
      <c r="H40" s="155"/>
      <c r="I40" s="155"/>
      <c r="J40" s="155"/>
      <c r="K40" s="4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</row>
    <row r="41" spans="1:121" ht="30" customHeight="1" x14ac:dyDescent="0.7">
      <c r="A41" s="2"/>
      <c r="B41" s="4"/>
      <c r="C41" s="4"/>
      <c r="D41" s="4"/>
      <c r="E41" s="4"/>
      <c r="F41" s="4"/>
      <c r="G41" s="4"/>
      <c r="H41" s="4"/>
      <c r="I41" s="4"/>
      <c r="J41" s="4"/>
      <c r="K41" s="4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</row>
    <row r="42" spans="1:121" ht="30" customHeight="1" x14ac:dyDescent="0.7">
      <c r="A42" s="2"/>
      <c r="B42" s="4"/>
      <c r="C42" s="4"/>
      <c r="D42" s="4"/>
      <c r="E42" s="4"/>
      <c r="F42" s="4"/>
      <c r="G42" s="4"/>
      <c r="H42" s="4"/>
      <c r="I42" s="4"/>
      <c r="J42" s="4"/>
      <c r="K42" s="4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</row>
    <row r="43" spans="1:121" ht="30" customHeight="1" x14ac:dyDescent="0.7">
      <c r="A43" s="2"/>
      <c r="B43" s="3"/>
      <c r="C43" s="3"/>
      <c r="D43" s="3"/>
      <c r="E43" s="3"/>
      <c r="F43" s="3"/>
      <c r="G43" s="3"/>
      <c r="H43" s="3"/>
      <c r="I43" s="3"/>
      <c r="J43" s="3"/>
      <c r="K43" s="4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</row>
    <row r="44" spans="1:121" ht="30" customHeight="1" x14ac:dyDescent="0.7">
      <c r="A44" s="2"/>
      <c r="B44" s="3"/>
      <c r="C44" s="3"/>
      <c r="D44" s="3"/>
      <c r="E44" s="3"/>
      <c r="F44" s="3"/>
      <c r="G44" s="3"/>
      <c r="H44" s="3"/>
      <c r="I44" s="3"/>
      <c r="J44" s="3"/>
      <c r="K44" s="4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</row>
    <row r="45" spans="1:121" ht="30" customHeight="1" x14ac:dyDescent="0.7">
      <c r="A45" s="2"/>
      <c r="B45" s="3"/>
      <c r="C45" s="3"/>
      <c r="D45" s="3"/>
      <c r="E45" s="3"/>
      <c r="F45" s="3"/>
      <c r="G45" s="3"/>
      <c r="H45" s="3"/>
      <c r="I45" s="3"/>
      <c r="J45" s="3"/>
      <c r="K45" s="4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</row>
    <row r="46" spans="1:121" ht="30" customHeight="1" x14ac:dyDescent="0.7">
      <c r="A46" s="2"/>
      <c r="B46" s="3"/>
      <c r="C46" s="3"/>
      <c r="D46" s="3"/>
      <c r="E46" s="3"/>
      <c r="F46" s="3"/>
      <c r="G46" s="3"/>
      <c r="H46" s="3"/>
      <c r="I46" s="3"/>
      <c r="J46" s="3"/>
      <c r="K46" s="4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</row>
    <row r="47" spans="1:121" ht="30" customHeight="1" x14ac:dyDescent="0.7">
      <c r="A47" s="2"/>
      <c r="B47" s="3"/>
      <c r="C47" s="3"/>
      <c r="D47" s="3"/>
      <c r="E47" s="3"/>
      <c r="F47" s="3"/>
      <c r="G47" s="3"/>
      <c r="H47" s="3"/>
      <c r="I47" s="3"/>
      <c r="J47" s="3"/>
      <c r="K47" s="4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</row>
    <row r="48" spans="1:121" ht="30" customHeight="1" x14ac:dyDescent="0.7">
      <c r="A48" s="2"/>
      <c r="B48" s="3"/>
      <c r="C48" s="3"/>
      <c r="D48" s="3"/>
      <c r="E48" s="3"/>
      <c r="F48" s="3"/>
      <c r="G48" s="3"/>
      <c r="H48" s="3"/>
      <c r="I48" s="3"/>
      <c r="J48" s="3"/>
      <c r="K48" s="4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</row>
    <row r="49" spans="1:121" ht="30" customHeight="1" x14ac:dyDescent="0.7">
      <c r="A49" s="2"/>
      <c r="B49" s="3"/>
      <c r="C49" s="3"/>
      <c r="D49" s="3"/>
      <c r="E49" s="3"/>
      <c r="F49" s="3"/>
      <c r="G49" s="3"/>
      <c r="H49" s="3"/>
      <c r="I49" s="3"/>
      <c r="J49" s="3"/>
      <c r="K49" s="4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</row>
    <row r="50" spans="1:121" ht="30" customHeight="1" x14ac:dyDescent="0.7">
      <c r="A50" s="2"/>
      <c r="B50" s="3"/>
      <c r="C50" s="3"/>
      <c r="D50" s="3"/>
      <c r="E50" s="3"/>
      <c r="F50" s="3"/>
      <c r="G50" s="3"/>
      <c r="H50" s="3"/>
      <c r="I50" s="3"/>
      <c r="J50" s="3"/>
      <c r="K50" s="4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</row>
    <row r="51" spans="1:121" ht="30" customHeight="1" x14ac:dyDescent="0.7">
      <c r="A51" s="2"/>
      <c r="B51" s="4"/>
      <c r="C51" s="4"/>
      <c r="D51" s="4"/>
      <c r="E51" s="4"/>
      <c r="F51" s="4"/>
      <c r="G51" s="4"/>
      <c r="H51" s="4"/>
      <c r="I51" s="4"/>
      <c r="J51" s="4"/>
      <c r="K51" s="4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</row>
    <row r="52" spans="1:121" ht="15.75" customHeight="1" x14ac:dyDescent="0.7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</row>
    <row r="53" spans="1:121" ht="15.75" customHeight="1" x14ac:dyDescent="0.7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</row>
    <row r="54" spans="1:121" ht="15.75" customHeight="1" x14ac:dyDescent="0.7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</row>
    <row r="55" spans="1:121" ht="15.75" customHeight="1" x14ac:dyDescent="0.7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</row>
    <row r="56" spans="1:121" ht="15.75" customHeight="1" x14ac:dyDescent="0.7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</row>
    <row r="57" spans="1:121" ht="15.75" customHeight="1" x14ac:dyDescent="0.7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</row>
    <row r="58" spans="1:121" ht="15.75" customHeight="1" x14ac:dyDescent="0.7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</row>
    <row r="59" spans="1:121" ht="15.75" customHeight="1" x14ac:dyDescent="0.7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</row>
    <row r="60" spans="1:121" ht="15.75" customHeight="1" x14ac:dyDescent="0.7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</row>
    <row r="61" spans="1:121" ht="15.75" customHeight="1" x14ac:dyDescent="0.7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</row>
    <row r="62" spans="1:121" ht="15.75" customHeight="1" x14ac:dyDescent="0.7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</row>
    <row r="63" spans="1:121" ht="15.75" customHeight="1" x14ac:dyDescent="0.7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</row>
    <row r="64" spans="1:121" ht="15.75" customHeight="1" x14ac:dyDescent="0.7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</row>
    <row r="65" spans="1:121" ht="15.75" customHeight="1" x14ac:dyDescent="0.7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</row>
    <row r="66" spans="1:121" ht="15.75" customHeight="1" x14ac:dyDescent="0.7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</row>
    <row r="67" spans="1:121" ht="15.75" customHeight="1" x14ac:dyDescent="0.7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</row>
    <row r="68" spans="1:121" ht="15.75" customHeight="1" x14ac:dyDescent="0.7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</row>
    <row r="69" spans="1:121" ht="15.75" customHeight="1" x14ac:dyDescent="0.7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</row>
    <row r="70" spans="1:121" ht="15.75" customHeight="1" x14ac:dyDescent="0.7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</row>
    <row r="71" spans="1:121" ht="15.75" customHeight="1" x14ac:dyDescent="0.7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</row>
    <row r="72" spans="1:121" ht="15.75" customHeight="1" x14ac:dyDescent="0.7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</row>
    <row r="73" spans="1:121" ht="15.75" customHeight="1" x14ac:dyDescent="0.7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</row>
    <row r="74" spans="1:121" ht="15.75" customHeight="1" x14ac:dyDescent="0.7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</row>
    <row r="75" spans="1:121" ht="15.75" customHeight="1" x14ac:dyDescent="0.7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</row>
    <row r="76" spans="1:121" ht="15.75" customHeight="1" x14ac:dyDescent="0.7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</row>
    <row r="77" spans="1:121" ht="15.75" customHeight="1" x14ac:dyDescent="0.7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</row>
    <row r="78" spans="1:121" ht="15.75" customHeight="1" x14ac:dyDescent="0.7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</row>
    <row r="79" spans="1:121" ht="15.75" customHeight="1" x14ac:dyDescent="0.7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</row>
    <row r="80" spans="1:121" ht="15.75" customHeight="1" x14ac:dyDescent="0.7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</row>
    <row r="81" spans="1:121" ht="15.75" customHeight="1" x14ac:dyDescent="0.7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</row>
    <row r="82" spans="1:121" ht="15.75" customHeight="1" x14ac:dyDescent="0.7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</row>
    <row r="83" spans="1:121" ht="15.75" customHeight="1" x14ac:dyDescent="0.7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</row>
    <row r="84" spans="1:121" ht="15.75" customHeight="1" x14ac:dyDescent="0.7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</row>
    <row r="85" spans="1:121" ht="15.75" customHeight="1" x14ac:dyDescent="0.7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</row>
    <row r="86" spans="1:121" ht="15.75" customHeight="1" x14ac:dyDescent="0.7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</row>
    <row r="87" spans="1:121" ht="15.75" customHeight="1" x14ac:dyDescent="0.7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</row>
    <row r="88" spans="1:121" ht="15.75" customHeight="1" x14ac:dyDescent="0.7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</row>
    <row r="89" spans="1:121" ht="15.75" customHeight="1" x14ac:dyDescent="0.7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</row>
    <row r="90" spans="1:121" ht="15.75" customHeight="1" x14ac:dyDescent="0.7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</row>
    <row r="91" spans="1:121" ht="15.75" customHeight="1" x14ac:dyDescent="0.7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</row>
    <row r="92" spans="1:121" ht="15.75" customHeight="1" x14ac:dyDescent="0.7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</row>
    <row r="93" spans="1:121" ht="15.75" customHeight="1" x14ac:dyDescent="0.7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</row>
    <row r="94" spans="1:121" ht="15.75" customHeight="1" x14ac:dyDescent="0.7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</row>
    <row r="95" spans="1:121" ht="15.75" customHeight="1" x14ac:dyDescent="0.7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</row>
    <row r="96" spans="1:121" ht="15.75" customHeight="1" x14ac:dyDescent="0.7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</row>
    <row r="97" spans="1:121" ht="15.75" customHeight="1" x14ac:dyDescent="0.7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</row>
    <row r="98" spans="1:121" ht="15.75" customHeight="1" x14ac:dyDescent="0.7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</row>
    <row r="99" spans="1:121" ht="15.75" customHeight="1" x14ac:dyDescent="0.7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</row>
    <row r="100" spans="1:121" ht="15.75" customHeight="1" x14ac:dyDescent="0.7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</row>
    <row r="101" spans="1:121" ht="15.75" customHeight="1" x14ac:dyDescent="0.7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</row>
    <row r="102" spans="1:121" ht="15.75" customHeight="1" x14ac:dyDescent="0.7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</row>
    <row r="103" spans="1:121" ht="15.75" customHeight="1" x14ac:dyDescent="0.7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</row>
    <row r="104" spans="1:121" ht="15.75" customHeight="1" x14ac:dyDescent="0.7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</row>
    <row r="105" spans="1:121" ht="15.75" customHeight="1" x14ac:dyDescent="0.7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</row>
    <row r="106" spans="1:121" ht="15.75" customHeight="1" x14ac:dyDescent="0.7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</row>
    <row r="107" spans="1:121" ht="15.75" customHeight="1" x14ac:dyDescent="0.7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</row>
    <row r="108" spans="1:121" ht="15.75" customHeight="1" x14ac:dyDescent="0.7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</row>
    <row r="109" spans="1:121" ht="15.75" customHeight="1" x14ac:dyDescent="0.7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</row>
    <row r="110" spans="1:121" ht="15.75" customHeight="1" x14ac:dyDescent="0.7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</row>
    <row r="111" spans="1:121" ht="15.75" customHeight="1" x14ac:dyDescent="0.7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</row>
    <row r="112" spans="1:121" ht="15.75" customHeight="1" x14ac:dyDescent="0.7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</row>
    <row r="113" spans="1:121" ht="15.75" customHeight="1" x14ac:dyDescent="0.7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</row>
    <row r="114" spans="1:121" ht="15.75" customHeight="1" x14ac:dyDescent="0.7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</row>
    <row r="115" spans="1:121" ht="15.75" customHeight="1" x14ac:dyDescent="0.7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</row>
    <row r="116" spans="1:121" ht="15.75" customHeight="1" x14ac:dyDescent="0.7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</row>
    <row r="117" spans="1:121" ht="15.75" customHeight="1" x14ac:dyDescent="0.7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</row>
    <row r="118" spans="1:121" ht="15.75" customHeight="1" x14ac:dyDescent="0.7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</row>
    <row r="119" spans="1:121" ht="15.75" customHeight="1" x14ac:dyDescent="0.7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</row>
    <row r="120" spans="1:121" ht="15.75" customHeight="1" x14ac:dyDescent="0.7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</row>
    <row r="121" spans="1:121" ht="15.75" customHeight="1" x14ac:dyDescent="0.7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</row>
    <row r="122" spans="1:121" ht="15.75" customHeight="1" x14ac:dyDescent="0.7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</row>
    <row r="123" spans="1:121" ht="15.75" customHeight="1" x14ac:dyDescent="0.7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</row>
    <row r="124" spans="1:121" ht="15.75" customHeight="1" x14ac:dyDescent="0.7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</row>
    <row r="125" spans="1:121" ht="15.75" customHeight="1" x14ac:dyDescent="0.7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</row>
    <row r="126" spans="1:121" ht="15.75" customHeight="1" x14ac:dyDescent="0.7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</row>
    <row r="127" spans="1:121" ht="15.75" customHeight="1" x14ac:dyDescent="0.7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</row>
    <row r="128" spans="1:121" ht="15.75" customHeight="1" x14ac:dyDescent="0.7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</row>
    <row r="129" spans="1:121" ht="15.75" customHeight="1" x14ac:dyDescent="0.7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</row>
    <row r="130" spans="1:121" ht="15.75" customHeight="1" x14ac:dyDescent="0.7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</row>
    <row r="131" spans="1:121" ht="15.75" customHeight="1" x14ac:dyDescent="0.7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</row>
    <row r="132" spans="1:121" ht="15.75" customHeight="1" x14ac:dyDescent="0.7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</row>
    <row r="133" spans="1:121" ht="15.75" customHeight="1" x14ac:dyDescent="0.7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</row>
    <row r="134" spans="1:121" ht="15.75" customHeight="1" x14ac:dyDescent="0.7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</row>
    <row r="135" spans="1:121" ht="15.75" customHeight="1" x14ac:dyDescent="0.7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</row>
    <row r="136" spans="1:121" ht="15.75" customHeight="1" x14ac:dyDescent="0.7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</row>
    <row r="137" spans="1:121" ht="15.75" customHeight="1" x14ac:dyDescent="0.7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</row>
    <row r="138" spans="1:121" ht="15.75" customHeight="1" x14ac:dyDescent="0.7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</row>
    <row r="139" spans="1:121" ht="15.75" customHeight="1" x14ac:dyDescent="0.7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</row>
    <row r="140" spans="1:121" ht="15.75" customHeight="1" x14ac:dyDescent="0.7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</row>
    <row r="141" spans="1:121" ht="15.75" customHeight="1" x14ac:dyDescent="0.7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</row>
    <row r="142" spans="1:121" ht="15.75" customHeight="1" x14ac:dyDescent="0.7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</row>
    <row r="143" spans="1:121" ht="15.75" customHeight="1" x14ac:dyDescent="0.7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</row>
    <row r="144" spans="1:121" ht="15.75" customHeight="1" x14ac:dyDescent="0.7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</row>
    <row r="145" spans="1:121" ht="15.75" customHeight="1" x14ac:dyDescent="0.7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</row>
    <row r="146" spans="1:121" ht="15.75" customHeight="1" x14ac:dyDescent="0.7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</row>
    <row r="147" spans="1:121" ht="15.75" customHeight="1" x14ac:dyDescent="0.7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</row>
    <row r="148" spans="1:121" ht="15.75" customHeight="1" x14ac:dyDescent="0.7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</row>
    <row r="149" spans="1:121" ht="15.75" customHeight="1" x14ac:dyDescent="0.7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</row>
    <row r="150" spans="1:121" ht="15.75" customHeight="1" x14ac:dyDescent="0.7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</row>
    <row r="151" spans="1:121" ht="15.75" customHeight="1" x14ac:dyDescent="0.7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</row>
    <row r="152" spans="1:121" ht="15.75" customHeight="1" x14ac:dyDescent="0.7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</row>
    <row r="153" spans="1:121" ht="15.75" customHeight="1" x14ac:dyDescent="0.7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</row>
    <row r="154" spans="1:121" ht="15.75" customHeight="1" x14ac:dyDescent="0.7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</row>
    <row r="155" spans="1:121" ht="15.75" customHeight="1" x14ac:dyDescent="0.7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</row>
    <row r="156" spans="1:121" ht="15.75" customHeight="1" x14ac:dyDescent="0.7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</row>
    <row r="157" spans="1:121" ht="15.75" customHeight="1" x14ac:dyDescent="0.7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</row>
    <row r="158" spans="1:121" ht="15.75" customHeight="1" x14ac:dyDescent="0.7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  <c r="DO158" s="2"/>
      <c r="DP158" s="2"/>
      <c r="DQ158" s="2"/>
    </row>
    <row r="159" spans="1:121" ht="15.75" customHeight="1" x14ac:dyDescent="0.7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  <c r="DP159" s="2"/>
      <c r="DQ159" s="2"/>
    </row>
    <row r="160" spans="1:121" ht="15.75" customHeight="1" x14ac:dyDescent="0.7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  <c r="DN160" s="2"/>
      <c r="DO160" s="2"/>
      <c r="DP160" s="2"/>
      <c r="DQ160" s="2"/>
    </row>
    <row r="161" spans="1:121" ht="15.75" customHeight="1" x14ac:dyDescent="0.7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"/>
    </row>
    <row r="162" spans="1:121" ht="15.75" customHeight="1" x14ac:dyDescent="0.7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</row>
    <row r="163" spans="1:121" ht="15.75" customHeight="1" x14ac:dyDescent="0.7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</row>
    <row r="164" spans="1:121" ht="15.75" customHeight="1" x14ac:dyDescent="0.7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</row>
    <row r="165" spans="1:121" ht="15.75" customHeight="1" x14ac:dyDescent="0.7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</row>
    <row r="166" spans="1:121" ht="15.75" customHeight="1" x14ac:dyDescent="0.7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  <c r="DP166" s="2"/>
      <c r="DQ166" s="2"/>
    </row>
    <row r="167" spans="1:121" ht="15.75" customHeight="1" x14ac:dyDescent="0.7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  <c r="DQ167" s="2"/>
    </row>
    <row r="168" spans="1:121" ht="15.75" customHeight="1" x14ac:dyDescent="0.7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</row>
    <row r="169" spans="1:121" ht="15.75" customHeight="1" x14ac:dyDescent="0.7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</row>
    <row r="170" spans="1:121" ht="15.75" customHeight="1" x14ac:dyDescent="0.7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</row>
    <row r="171" spans="1:121" ht="15.75" customHeight="1" x14ac:dyDescent="0.7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2"/>
    </row>
    <row r="172" spans="1:121" ht="15.75" customHeight="1" x14ac:dyDescent="0.7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2"/>
      <c r="DQ172" s="2"/>
    </row>
    <row r="173" spans="1:121" ht="15.75" customHeight="1" x14ac:dyDescent="0.7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  <c r="DP173" s="2"/>
      <c r="DQ173" s="2"/>
    </row>
    <row r="174" spans="1:121" ht="15.75" customHeight="1" x14ac:dyDescent="0.7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  <c r="DN174" s="2"/>
      <c r="DO174" s="2"/>
      <c r="DP174" s="2"/>
      <c r="DQ174" s="2"/>
    </row>
    <row r="175" spans="1:121" ht="15.75" customHeight="1" x14ac:dyDescent="0.7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  <c r="DN175" s="2"/>
      <c r="DO175" s="2"/>
      <c r="DP175" s="2"/>
      <c r="DQ175" s="2"/>
    </row>
    <row r="176" spans="1:121" ht="15.75" customHeight="1" x14ac:dyDescent="0.7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2"/>
      <c r="DL176" s="2"/>
      <c r="DM176" s="2"/>
      <c r="DN176" s="2"/>
      <c r="DO176" s="2"/>
      <c r="DP176" s="2"/>
      <c r="DQ176" s="2"/>
    </row>
    <row r="177" spans="1:121" ht="15.75" customHeight="1" x14ac:dyDescent="0.7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  <c r="DN177" s="2"/>
      <c r="DO177" s="2"/>
      <c r="DP177" s="2"/>
      <c r="DQ177" s="2"/>
    </row>
    <row r="178" spans="1:121" ht="15.75" customHeight="1" x14ac:dyDescent="0.7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  <c r="DN178" s="2"/>
      <c r="DO178" s="2"/>
      <c r="DP178" s="2"/>
      <c r="DQ178" s="2"/>
    </row>
    <row r="179" spans="1:121" ht="15.75" customHeight="1" x14ac:dyDescent="0.7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  <c r="DN179" s="2"/>
      <c r="DO179" s="2"/>
      <c r="DP179" s="2"/>
      <c r="DQ179" s="2"/>
    </row>
    <row r="180" spans="1:121" ht="15.75" customHeight="1" x14ac:dyDescent="0.7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  <c r="DK180" s="2"/>
      <c r="DL180" s="2"/>
      <c r="DM180" s="2"/>
      <c r="DN180" s="2"/>
      <c r="DO180" s="2"/>
      <c r="DP180" s="2"/>
      <c r="DQ180" s="2"/>
    </row>
    <row r="181" spans="1:121" ht="15.75" customHeight="1" x14ac:dyDescent="0.7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  <c r="DN181" s="2"/>
      <c r="DO181" s="2"/>
      <c r="DP181" s="2"/>
      <c r="DQ181" s="2"/>
    </row>
    <row r="182" spans="1:121" ht="15.75" customHeight="1" x14ac:dyDescent="0.7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  <c r="DN182" s="2"/>
      <c r="DO182" s="2"/>
      <c r="DP182" s="2"/>
      <c r="DQ182" s="2"/>
    </row>
    <row r="183" spans="1:121" ht="15.75" customHeight="1" x14ac:dyDescent="0.7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  <c r="DN183" s="2"/>
      <c r="DO183" s="2"/>
      <c r="DP183" s="2"/>
      <c r="DQ183" s="2"/>
    </row>
    <row r="184" spans="1:121" ht="15.75" customHeight="1" x14ac:dyDescent="0.7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  <c r="DN184" s="2"/>
      <c r="DO184" s="2"/>
      <c r="DP184" s="2"/>
      <c r="DQ184" s="2"/>
    </row>
    <row r="185" spans="1:121" ht="15.75" customHeight="1" x14ac:dyDescent="0.7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2"/>
      <c r="DP185" s="2"/>
      <c r="DQ185" s="2"/>
    </row>
    <row r="186" spans="1:121" ht="15.75" customHeight="1" x14ac:dyDescent="0.7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  <c r="DN186" s="2"/>
      <c r="DO186" s="2"/>
      <c r="DP186" s="2"/>
      <c r="DQ186" s="2"/>
    </row>
    <row r="187" spans="1:121" ht="15.75" customHeight="1" x14ac:dyDescent="0.7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  <c r="DL187" s="2"/>
      <c r="DM187" s="2"/>
      <c r="DN187" s="2"/>
      <c r="DO187" s="2"/>
      <c r="DP187" s="2"/>
      <c r="DQ187" s="2"/>
    </row>
    <row r="188" spans="1:121" ht="15.75" customHeight="1" x14ac:dyDescent="0.7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  <c r="DN188" s="2"/>
      <c r="DO188" s="2"/>
      <c r="DP188" s="2"/>
      <c r="DQ188" s="2"/>
    </row>
    <row r="189" spans="1:121" ht="15.75" customHeight="1" x14ac:dyDescent="0.7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  <c r="DN189" s="2"/>
      <c r="DO189" s="2"/>
      <c r="DP189" s="2"/>
      <c r="DQ189" s="2"/>
    </row>
    <row r="190" spans="1:121" ht="15.75" customHeight="1" x14ac:dyDescent="0.7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  <c r="DN190" s="2"/>
      <c r="DO190" s="2"/>
      <c r="DP190" s="2"/>
      <c r="DQ190" s="2"/>
    </row>
    <row r="191" spans="1:121" ht="15.75" customHeight="1" x14ac:dyDescent="0.7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  <c r="DN191" s="2"/>
      <c r="DO191" s="2"/>
      <c r="DP191" s="2"/>
      <c r="DQ191" s="2"/>
    </row>
    <row r="192" spans="1:121" ht="15.75" customHeight="1" x14ac:dyDescent="0.7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  <c r="DN192" s="2"/>
      <c r="DO192" s="2"/>
      <c r="DP192" s="2"/>
      <c r="DQ192" s="2"/>
    </row>
    <row r="193" spans="1:121" ht="15.75" customHeight="1" x14ac:dyDescent="0.7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</row>
    <row r="194" spans="1:121" ht="15.75" customHeight="1" x14ac:dyDescent="0.7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  <c r="DN194" s="2"/>
      <c r="DO194" s="2"/>
      <c r="DP194" s="2"/>
      <c r="DQ194" s="2"/>
    </row>
    <row r="195" spans="1:121" ht="15.75" customHeight="1" x14ac:dyDescent="0.7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  <c r="CV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  <c r="DN195" s="2"/>
      <c r="DO195" s="2"/>
      <c r="DP195" s="2"/>
      <c r="DQ195" s="2"/>
    </row>
    <row r="196" spans="1:121" ht="15.75" customHeight="1" x14ac:dyDescent="0.7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  <c r="DN196" s="2"/>
      <c r="DO196" s="2"/>
      <c r="DP196" s="2"/>
      <c r="DQ196" s="2"/>
    </row>
    <row r="197" spans="1:121" ht="15.75" customHeight="1" x14ac:dyDescent="0.7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  <c r="CV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  <c r="DN197" s="2"/>
      <c r="DO197" s="2"/>
      <c r="DP197" s="2"/>
      <c r="DQ197" s="2"/>
    </row>
    <row r="198" spans="1:121" ht="15.75" customHeight="1" x14ac:dyDescent="0.7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U198" s="2"/>
      <c r="CV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  <c r="DN198" s="2"/>
      <c r="DO198" s="2"/>
      <c r="DP198" s="2"/>
      <c r="DQ198" s="2"/>
    </row>
    <row r="199" spans="1:121" ht="15.75" customHeight="1" x14ac:dyDescent="0.7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  <c r="DP199" s="2"/>
      <c r="DQ199" s="2"/>
    </row>
    <row r="200" spans="1:121" ht="15.75" customHeight="1" x14ac:dyDescent="0.7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2"/>
      <c r="DQ200" s="2"/>
    </row>
    <row r="201" spans="1:121" ht="15.75" customHeight="1" x14ac:dyDescent="0.7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U201" s="2"/>
      <c r="CV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  <c r="DN201" s="2"/>
      <c r="DO201" s="2"/>
      <c r="DP201" s="2"/>
      <c r="DQ201" s="2"/>
    </row>
    <row r="202" spans="1:121" ht="15.75" customHeight="1" x14ac:dyDescent="0.7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U202" s="2"/>
      <c r="CV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  <c r="DG202" s="2"/>
      <c r="DH202" s="2"/>
      <c r="DI202" s="2"/>
      <c r="DJ202" s="2"/>
      <c r="DK202" s="2"/>
      <c r="DL202" s="2"/>
      <c r="DM202" s="2"/>
      <c r="DN202" s="2"/>
      <c r="DO202" s="2"/>
      <c r="DP202" s="2"/>
      <c r="DQ202" s="2"/>
    </row>
    <row r="203" spans="1:121" ht="15.75" customHeight="1" x14ac:dyDescent="0.7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U203" s="2"/>
      <c r="CV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  <c r="DG203" s="2"/>
      <c r="DH203" s="2"/>
      <c r="DI203" s="2"/>
      <c r="DJ203" s="2"/>
      <c r="DK203" s="2"/>
      <c r="DL203" s="2"/>
      <c r="DM203" s="2"/>
      <c r="DN203" s="2"/>
      <c r="DO203" s="2"/>
      <c r="DP203" s="2"/>
      <c r="DQ203" s="2"/>
    </row>
    <row r="204" spans="1:121" ht="15.75" customHeight="1" x14ac:dyDescent="0.7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2"/>
      <c r="DL204" s="2"/>
      <c r="DM204" s="2"/>
      <c r="DN204" s="2"/>
      <c r="DO204" s="2"/>
      <c r="DP204" s="2"/>
      <c r="DQ204" s="2"/>
    </row>
    <row r="205" spans="1:121" ht="15.75" customHeight="1" x14ac:dyDescent="0.7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U205" s="2"/>
      <c r="CV205" s="2"/>
      <c r="CW205" s="2"/>
      <c r="CX205" s="2"/>
      <c r="CY205" s="2"/>
      <c r="CZ205" s="2"/>
      <c r="DA205" s="2"/>
      <c r="DB205" s="2"/>
      <c r="DC205" s="2"/>
      <c r="DD205" s="2"/>
      <c r="DE205" s="2"/>
      <c r="DF205" s="2"/>
      <c r="DG205" s="2"/>
      <c r="DH205" s="2"/>
      <c r="DI205" s="2"/>
      <c r="DJ205" s="2"/>
      <c r="DK205" s="2"/>
      <c r="DL205" s="2"/>
      <c r="DM205" s="2"/>
      <c r="DN205" s="2"/>
      <c r="DO205" s="2"/>
      <c r="DP205" s="2"/>
      <c r="DQ205" s="2"/>
    </row>
    <row r="206" spans="1:121" ht="15.75" customHeight="1" x14ac:dyDescent="0.7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U206" s="2"/>
      <c r="CV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  <c r="DG206" s="2"/>
      <c r="DH206" s="2"/>
      <c r="DI206" s="2"/>
      <c r="DJ206" s="2"/>
      <c r="DK206" s="2"/>
      <c r="DL206" s="2"/>
      <c r="DM206" s="2"/>
      <c r="DN206" s="2"/>
      <c r="DO206" s="2"/>
      <c r="DP206" s="2"/>
      <c r="DQ206" s="2"/>
    </row>
    <row r="207" spans="1:121" ht="15.75" customHeight="1" x14ac:dyDescent="0.7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U207" s="2"/>
      <c r="CV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  <c r="DG207" s="2"/>
      <c r="DH207" s="2"/>
      <c r="DI207" s="2"/>
      <c r="DJ207" s="2"/>
      <c r="DK207" s="2"/>
      <c r="DL207" s="2"/>
      <c r="DM207" s="2"/>
      <c r="DN207" s="2"/>
      <c r="DO207" s="2"/>
      <c r="DP207" s="2"/>
      <c r="DQ207" s="2"/>
    </row>
    <row r="208" spans="1:121" ht="15.75" customHeight="1" x14ac:dyDescent="0.7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U208" s="2"/>
      <c r="CV208" s="2"/>
      <c r="CW208" s="2"/>
      <c r="CX208" s="2"/>
      <c r="CY208" s="2"/>
      <c r="CZ208" s="2"/>
      <c r="DA208" s="2"/>
      <c r="DB208" s="2"/>
      <c r="DC208" s="2"/>
      <c r="DD208" s="2"/>
      <c r="DE208" s="2"/>
      <c r="DF208" s="2"/>
      <c r="DG208" s="2"/>
      <c r="DH208" s="2"/>
      <c r="DI208" s="2"/>
      <c r="DJ208" s="2"/>
      <c r="DK208" s="2"/>
      <c r="DL208" s="2"/>
      <c r="DM208" s="2"/>
      <c r="DN208" s="2"/>
      <c r="DO208" s="2"/>
      <c r="DP208" s="2"/>
      <c r="DQ208" s="2"/>
    </row>
    <row r="209" spans="1:121" ht="15.75" customHeight="1" x14ac:dyDescent="0.7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U209" s="2"/>
      <c r="CV209" s="2"/>
      <c r="CW209" s="2"/>
      <c r="CX209" s="2"/>
      <c r="CY209" s="2"/>
      <c r="CZ209" s="2"/>
      <c r="DA209" s="2"/>
      <c r="DB209" s="2"/>
      <c r="DC209" s="2"/>
      <c r="DD209" s="2"/>
      <c r="DE209" s="2"/>
      <c r="DF209" s="2"/>
      <c r="DG209" s="2"/>
      <c r="DH209" s="2"/>
      <c r="DI209" s="2"/>
      <c r="DJ209" s="2"/>
      <c r="DK209" s="2"/>
      <c r="DL209" s="2"/>
      <c r="DM209" s="2"/>
      <c r="DN209" s="2"/>
      <c r="DO209" s="2"/>
      <c r="DP209" s="2"/>
      <c r="DQ209" s="2"/>
    </row>
    <row r="210" spans="1:121" ht="15.75" customHeight="1" x14ac:dyDescent="0.7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U210" s="2"/>
      <c r="CV210" s="2"/>
      <c r="CW210" s="2"/>
      <c r="CX210" s="2"/>
      <c r="CY210" s="2"/>
      <c r="CZ210" s="2"/>
      <c r="DA210" s="2"/>
      <c r="DB210" s="2"/>
      <c r="DC210" s="2"/>
      <c r="DD210" s="2"/>
      <c r="DE210" s="2"/>
      <c r="DF210" s="2"/>
      <c r="DG210" s="2"/>
      <c r="DH210" s="2"/>
      <c r="DI210" s="2"/>
      <c r="DJ210" s="2"/>
      <c r="DK210" s="2"/>
      <c r="DL210" s="2"/>
      <c r="DM210" s="2"/>
      <c r="DN210" s="2"/>
      <c r="DO210" s="2"/>
      <c r="DP210" s="2"/>
      <c r="DQ210" s="2"/>
    </row>
    <row r="211" spans="1:121" ht="15.75" customHeight="1" x14ac:dyDescent="0.7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U211" s="2"/>
      <c r="CV211" s="2"/>
      <c r="CW211" s="2"/>
      <c r="CX211" s="2"/>
      <c r="CY211" s="2"/>
      <c r="CZ211" s="2"/>
      <c r="DA211" s="2"/>
      <c r="DB211" s="2"/>
      <c r="DC211" s="2"/>
      <c r="DD211" s="2"/>
      <c r="DE211" s="2"/>
      <c r="DF211" s="2"/>
      <c r="DG211" s="2"/>
      <c r="DH211" s="2"/>
      <c r="DI211" s="2"/>
      <c r="DJ211" s="2"/>
      <c r="DK211" s="2"/>
      <c r="DL211" s="2"/>
      <c r="DM211" s="2"/>
      <c r="DN211" s="2"/>
      <c r="DO211" s="2"/>
      <c r="DP211" s="2"/>
      <c r="DQ211" s="2"/>
    </row>
    <row r="212" spans="1:121" ht="15.75" customHeight="1" x14ac:dyDescent="0.7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U212" s="2"/>
      <c r="CV212" s="2"/>
      <c r="CW212" s="2"/>
      <c r="CX212" s="2"/>
      <c r="CY212" s="2"/>
      <c r="CZ212" s="2"/>
      <c r="DA212" s="2"/>
      <c r="DB212" s="2"/>
      <c r="DC212" s="2"/>
      <c r="DD212" s="2"/>
      <c r="DE212" s="2"/>
      <c r="DF212" s="2"/>
      <c r="DG212" s="2"/>
      <c r="DH212" s="2"/>
      <c r="DI212" s="2"/>
      <c r="DJ212" s="2"/>
      <c r="DK212" s="2"/>
      <c r="DL212" s="2"/>
      <c r="DM212" s="2"/>
      <c r="DN212" s="2"/>
      <c r="DO212" s="2"/>
      <c r="DP212" s="2"/>
      <c r="DQ212" s="2"/>
    </row>
    <row r="213" spans="1:121" ht="15.75" customHeight="1" x14ac:dyDescent="0.7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  <c r="CV213" s="2"/>
      <c r="CW213" s="2"/>
      <c r="CX213" s="2"/>
      <c r="CY213" s="2"/>
      <c r="CZ213" s="2"/>
      <c r="DA213" s="2"/>
      <c r="DB213" s="2"/>
      <c r="DC213" s="2"/>
      <c r="DD213" s="2"/>
      <c r="DE213" s="2"/>
      <c r="DF213" s="2"/>
      <c r="DG213" s="2"/>
      <c r="DH213" s="2"/>
      <c r="DI213" s="2"/>
      <c r="DJ213" s="2"/>
      <c r="DK213" s="2"/>
      <c r="DL213" s="2"/>
      <c r="DM213" s="2"/>
      <c r="DN213" s="2"/>
      <c r="DO213" s="2"/>
      <c r="DP213" s="2"/>
      <c r="DQ213" s="2"/>
    </row>
    <row r="214" spans="1:121" ht="15.75" customHeight="1" x14ac:dyDescent="0.7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/>
      <c r="CV214" s="2"/>
      <c r="CW214" s="2"/>
      <c r="CX214" s="2"/>
      <c r="CY214" s="2"/>
      <c r="CZ214" s="2"/>
      <c r="DA214" s="2"/>
      <c r="DB214" s="2"/>
      <c r="DC214" s="2"/>
      <c r="DD214" s="2"/>
      <c r="DE214" s="2"/>
      <c r="DF214" s="2"/>
      <c r="DG214" s="2"/>
      <c r="DH214" s="2"/>
      <c r="DI214" s="2"/>
      <c r="DJ214" s="2"/>
      <c r="DK214" s="2"/>
      <c r="DL214" s="2"/>
      <c r="DM214" s="2"/>
      <c r="DN214" s="2"/>
      <c r="DO214" s="2"/>
      <c r="DP214" s="2"/>
      <c r="DQ214" s="2"/>
    </row>
    <row r="215" spans="1:121" ht="15.75" customHeight="1" x14ac:dyDescent="0.7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U215" s="2"/>
      <c r="CV215" s="2"/>
      <c r="CW215" s="2"/>
      <c r="CX215" s="2"/>
      <c r="CY215" s="2"/>
      <c r="CZ215" s="2"/>
      <c r="DA215" s="2"/>
      <c r="DB215" s="2"/>
      <c r="DC215" s="2"/>
      <c r="DD215" s="2"/>
      <c r="DE215" s="2"/>
      <c r="DF215" s="2"/>
      <c r="DG215" s="2"/>
      <c r="DH215" s="2"/>
      <c r="DI215" s="2"/>
      <c r="DJ215" s="2"/>
      <c r="DK215" s="2"/>
      <c r="DL215" s="2"/>
      <c r="DM215" s="2"/>
      <c r="DN215" s="2"/>
      <c r="DO215" s="2"/>
      <c r="DP215" s="2"/>
      <c r="DQ215" s="2"/>
    </row>
    <row r="216" spans="1:121" ht="15.75" customHeight="1" x14ac:dyDescent="0.7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U216" s="2"/>
      <c r="CV216" s="2"/>
      <c r="CW216" s="2"/>
      <c r="CX216" s="2"/>
      <c r="CY216" s="2"/>
      <c r="CZ216" s="2"/>
      <c r="DA216" s="2"/>
      <c r="DB216" s="2"/>
      <c r="DC216" s="2"/>
      <c r="DD216" s="2"/>
      <c r="DE216" s="2"/>
      <c r="DF216" s="2"/>
      <c r="DG216" s="2"/>
      <c r="DH216" s="2"/>
      <c r="DI216" s="2"/>
      <c r="DJ216" s="2"/>
      <c r="DK216" s="2"/>
      <c r="DL216" s="2"/>
      <c r="DM216" s="2"/>
      <c r="DN216" s="2"/>
      <c r="DO216" s="2"/>
      <c r="DP216" s="2"/>
      <c r="DQ216" s="2"/>
    </row>
    <row r="217" spans="1:121" ht="15.75" customHeight="1" x14ac:dyDescent="0.7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  <c r="DN217" s="2"/>
      <c r="DO217" s="2"/>
      <c r="DP217" s="2"/>
      <c r="DQ217" s="2"/>
    </row>
    <row r="218" spans="1:121" ht="15.75" customHeight="1" x14ac:dyDescent="0.7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U218" s="2"/>
      <c r="CV218" s="2"/>
      <c r="CW218" s="2"/>
      <c r="CX218" s="2"/>
      <c r="CY218" s="2"/>
      <c r="CZ218" s="2"/>
      <c r="DA218" s="2"/>
      <c r="DB218" s="2"/>
      <c r="DC218" s="2"/>
      <c r="DD218" s="2"/>
      <c r="DE218" s="2"/>
      <c r="DF218" s="2"/>
      <c r="DG218" s="2"/>
      <c r="DH218" s="2"/>
      <c r="DI218" s="2"/>
      <c r="DJ218" s="2"/>
      <c r="DK218" s="2"/>
      <c r="DL218" s="2"/>
      <c r="DM218" s="2"/>
      <c r="DN218" s="2"/>
      <c r="DO218" s="2"/>
      <c r="DP218" s="2"/>
      <c r="DQ218" s="2"/>
    </row>
    <row r="219" spans="1:121" ht="15.75" customHeight="1" x14ac:dyDescent="0.7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2"/>
      <c r="DL219" s="2"/>
      <c r="DM219" s="2"/>
      <c r="DN219" s="2"/>
      <c r="DO219" s="2"/>
      <c r="DP219" s="2"/>
      <c r="DQ219" s="2"/>
    </row>
    <row r="220" spans="1:121" ht="15.75" customHeight="1" x14ac:dyDescent="0.7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  <c r="DN220" s="2"/>
      <c r="DO220" s="2"/>
      <c r="DP220" s="2"/>
      <c r="DQ220" s="2"/>
    </row>
    <row r="221" spans="1:121" ht="15.75" customHeight="1" x14ac:dyDescent="0.7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U221" s="2"/>
      <c r="CV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  <c r="DG221" s="2"/>
      <c r="DH221" s="2"/>
      <c r="DI221" s="2"/>
      <c r="DJ221" s="2"/>
      <c r="DK221" s="2"/>
      <c r="DL221" s="2"/>
      <c r="DM221" s="2"/>
      <c r="DN221" s="2"/>
      <c r="DO221" s="2"/>
      <c r="DP221" s="2"/>
      <c r="DQ221" s="2"/>
    </row>
    <row r="222" spans="1:121" ht="15.75" customHeight="1" x14ac:dyDescent="0.7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U222" s="2"/>
      <c r="CV222" s="2"/>
      <c r="CW222" s="2"/>
      <c r="CX222" s="2"/>
      <c r="CY222" s="2"/>
      <c r="CZ222" s="2"/>
      <c r="DA222" s="2"/>
      <c r="DB222" s="2"/>
      <c r="DC222" s="2"/>
      <c r="DD222" s="2"/>
      <c r="DE222" s="2"/>
      <c r="DF222" s="2"/>
      <c r="DG222" s="2"/>
      <c r="DH222" s="2"/>
      <c r="DI222" s="2"/>
      <c r="DJ222" s="2"/>
      <c r="DK222" s="2"/>
      <c r="DL222" s="2"/>
      <c r="DM222" s="2"/>
      <c r="DN222" s="2"/>
      <c r="DO222" s="2"/>
      <c r="DP222" s="2"/>
      <c r="DQ222" s="2"/>
    </row>
    <row r="223" spans="1:121" ht="15.75" customHeight="1" x14ac:dyDescent="0.7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U223" s="2"/>
      <c r="CV223" s="2"/>
      <c r="CW223" s="2"/>
      <c r="CX223" s="2"/>
      <c r="CY223" s="2"/>
      <c r="CZ223" s="2"/>
      <c r="DA223" s="2"/>
      <c r="DB223" s="2"/>
      <c r="DC223" s="2"/>
      <c r="DD223" s="2"/>
      <c r="DE223" s="2"/>
      <c r="DF223" s="2"/>
      <c r="DG223" s="2"/>
      <c r="DH223" s="2"/>
      <c r="DI223" s="2"/>
      <c r="DJ223" s="2"/>
      <c r="DK223" s="2"/>
      <c r="DL223" s="2"/>
      <c r="DM223" s="2"/>
      <c r="DN223" s="2"/>
      <c r="DO223" s="2"/>
      <c r="DP223" s="2"/>
      <c r="DQ223" s="2"/>
    </row>
    <row r="224" spans="1:121" ht="15.75" customHeight="1" x14ac:dyDescent="0.7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U224" s="2"/>
      <c r="CV224" s="2"/>
      <c r="CW224" s="2"/>
      <c r="CX224" s="2"/>
      <c r="CY224" s="2"/>
      <c r="CZ224" s="2"/>
      <c r="DA224" s="2"/>
      <c r="DB224" s="2"/>
      <c r="DC224" s="2"/>
      <c r="DD224" s="2"/>
      <c r="DE224" s="2"/>
      <c r="DF224" s="2"/>
      <c r="DG224" s="2"/>
      <c r="DH224" s="2"/>
      <c r="DI224" s="2"/>
      <c r="DJ224" s="2"/>
      <c r="DK224" s="2"/>
      <c r="DL224" s="2"/>
      <c r="DM224" s="2"/>
      <c r="DN224" s="2"/>
      <c r="DO224" s="2"/>
      <c r="DP224" s="2"/>
      <c r="DQ224" s="2"/>
    </row>
    <row r="225" spans="1:121" ht="15.75" customHeight="1" x14ac:dyDescent="0.7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U225" s="2"/>
      <c r="CV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  <c r="DG225" s="2"/>
      <c r="DH225" s="2"/>
      <c r="DI225" s="2"/>
      <c r="DJ225" s="2"/>
      <c r="DK225" s="2"/>
      <c r="DL225" s="2"/>
      <c r="DM225" s="2"/>
      <c r="DN225" s="2"/>
      <c r="DO225" s="2"/>
      <c r="DP225" s="2"/>
      <c r="DQ225" s="2"/>
    </row>
    <row r="226" spans="1:121" ht="15.75" customHeight="1" x14ac:dyDescent="0.7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U226" s="2"/>
      <c r="CV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  <c r="DG226" s="2"/>
      <c r="DH226" s="2"/>
      <c r="DI226" s="2"/>
      <c r="DJ226" s="2"/>
      <c r="DK226" s="2"/>
      <c r="DL226" s="2"/>
      <c r="DM226" s="2"/>
      <c r="DN226" s="2"/>
      <c r="DO226" s="2"/>
      <c r="DP226" s="2"/>
      <c r="DQ226" s="2"/>
    </row>
    <row r="227" spans="1:121" ht="15.75" customHeight="1" x14ac:dyDescent="0.7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U227" s="2"/>
      <c r="CV227" s="2"/>
      <c r="CW227" s="2"/>
      <c r="CX227" s="2"/>
      <c r="CY227" s="2"/>
      <c r="CZ227" s="2"/>
      <c r="DA227" s="2"/>
      <c r="DB227" s="2"/>
      <c r="DC227" s="2"/>
      <c r="DD227" s="2"/>
      <c r="DE227" s="2"/>
      <c r="DF227" s="2"/>
      <c r="DG227" s="2"/>
      <c r="DH227" s="2"/>
      <c r="DI227" s="2"/>
      <c r="DJ227" s="2"/>
      <c r="DK227" s="2"/>
      <c r="DL227" s="2"/>
      <c r="DM227" s="2"/>
      <c r="DN227" s="2"/>
      <c r="DO227" s="2"/>
      <c r="DP227" s="2"/>
      <c r="DQ227" s="2"/>
    </row>
    <row r="228" spans="1:121" ht="15.75" customHeight="1" x14ac:dyDescent="0.7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U228" s="2"/>
      <c r="CV228" s="2"/>
      <c r="CW228" s="2"/>
      <c r="CX228" s="2"/>
      <c r="CY228" s="2"/>
      <c r="CZ228" s="2"/>
      <c r="DA228" s="2"/>
      <c r="DB228" s="2"/>
      <c r="DC228" s="2"/>
      <c r="DD228" s="2"/>
      <c r="DE228" s="2"/>
      <c r="DF228" s="2"/>
      <c r="DG228" s="2"/>
      <c r="DH228" s="2"/>
      <c r="DI228" s="2"/>
      <c r="DJ228" s="2"/>
      <c r="DK228" s="2"/>
      <c r="DL228" s="2"/>
      <c r="DM228" s="2"/>
      <c r="DN228" s="2"/>
      <c r="DO228" s="2"/>
      <c r="DP228" s="2"/>
      <c r="DQ228" s="2"/>
    </row>
    <row r="229" spans="1:121" ht="15.75" customHeight="1" x14ac:dyDescent="0.7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  <c r="DI229" s="2"/>
      <c r="DJ229" s="2"/>
      <c r="DK229" s="2"/>
      <c r="DL229" s="2"/>
      <c r="DM229" s="2"/>
      <c r="DN229" s="2"/>
      <c r="DO229" s="2"/>
      <c r="DP229" s="2"/>
      <c r="DQ229" s="2"/>
    </row>
    <row r="230" spans="1:121" ht="15.75" customHeight="1" x14ac:dyDescent="0.7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U230" s="2"/>
      <c r="CV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  <c r="DG230" s="2"/>
      <c r="DH230" s="2"/>
      <c r="DI230" s="2"/>
      <c r="DJ230" s="2"/>
      <c r="DK230" s="2"/>
      <c r="DL230" s="2"/>
      <c r="DM230" s="2"/>
      <c r="DN230" s="2"/>
      <c r="DO230" s="2"/>
      <c r="DP230" s="2"/>
      <c r="DQ230" s="2"/>
    </row>
    <row r="231" spans="1:121" ht="15.75" customHeight="1" x14ac:dyDescent="0.7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  <c r="DI231" s="2"/>
      <c r="DJ231" s="2"/>
      <c r="DK231" s="2"/>
      <c r="DL231" s="2"/>
      <c r="DM231" s="2"/>
      <c r="DN231" s="2"/>
      <c r="DO231" s="2"/>
      <c r="DP231" s="2"/>
      <c r="DQ231" s="2"/>
    </row>
    <row r="232" spans="1:121" ht="15.75" customHeight="1" x14ac:dyDescent="0.7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U232" s="2"/>
      <c r="CV232" s="2"/>
      <c r="CW232" s="2"/>
      <c r="CX232" s="2"/>
      <c r="CY232" s="2"/>
      <c r="CZ232" s="2"/>
      <c r="DA232" s="2"/>
      <c r="DB232" s="2"/>
      <c r="DC232" s="2"/>
      <c r="DD232" s="2"/>
      <c r="DE232" s="2"/>
      <c r="DF232" s="2"/>
      <c r="DG232" s="2"/>
      <c r="DH232" s="2"/>
      <c r="DI232" s="2"/>
      <c r="DJ232" s="2"/>
      <c r="DK232" s="2"/>
      <c r="DL232" s="2"/>
      <c r="DM232" s="2"/>
      <c r="DN232" s="2"/>
      <c r="DO232" s="2"/>
      <c r="DP232" s="2"/>
      <c r="DQ232" s="2"/>
    </row>
    <row r="233" spans="1:121" ht="15.75" customHeight="1" x14ac:dyDescent="0.7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U233" s="2"/>
      <c r="CV233" s="2"/>
      <c r="CW233" s="2"/>
      <c r="CX233" s="2"/>
      <c r="CY233" s="2"/>
      <c r="CZ233" s="2"/>
      <c r="DA233" s="2"/>
      <c r="DB233" s="2"/>
      <c r="DC233" s="2"/>
      <c r="DD233" s="2"/>
      <c r="DE233" s="2"/>
      <c r="DF233" s="2"/>
      <c r="DG233" s="2"/>
      <c r="DH233" s="2"/>
      <c r="DI233" s="2"/>
      <c r="DJ233" s="2"/>
      <c r="DK233" s="2"/>
      <c r="DL233" s="2"/>
      <c r="DM233" s="2"/>
      <c r="DN233" s="2"/>
      <c r="DO233" s="2"/>
      <c r="DP233" s="2"/>
      <c r="DQ233" s="2"/>
    </row>
    <row r="234" spans="1:121" ht="15.75" customHeight="1" x14ac:dyDescent="0.7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U234" s="2"/>
      <c r="CV234" s="2"/>
      <c r="CW234" s="2"/>
      <c r="CX234" s="2"/>
      <c r="CY234" s="2"/>
      <c r="CZ234" s="2"/>
      <c r="DA234" s="2"/>
      <c r="DB234" s="2"/>
      <c r="DC234" s="2"/>
      <c r="DD234" s="2"/>
      <c r="DE234" s="2"/>
      <c r="DF234" s="2"/>
      <c r="DG234" s="2"/>
      <c r="DH234" s="2"/>
      <c r="DI234" s="2"/>
      <c r="DJ234" s="2"/>
      <c r="DK234" s="2"/>
      <c r="DL234" s="2"/>
      <c r="DM234" s="2"/>
      <c r="DN234" s="2"/>
      <c r="DO234" s="2"/>
      <c r="DP234" s="2"/>
      <c r="DQ234" s="2"/>
    </row>
    <row r="235" spans="1:121" ht="15.75" customHeight="1" x14ac:dyDescent="0.7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U235" s="2"/>
      <c r="CV235" s="2"/>
      <c r="CW235" s="2"/>
      <c r="CX235" s="2"/>
      <c r="CY235" s="2"/>
      <c r="CZ235" s="2"/>
      <c r="DA235" s="2"/>
      <c r="DB235" s="2"/>
      <c r="DC235" s="2"/>
      <c r="DD235" s="2"/>
      <c r="DE235" s="2"/>
      <c r="DF235" s="2"/>
      <c r="DG235" s="2"/>
      <c r="DH235" s="2"/>
      <c r="DI235" s="2"/>
      <c r="DJ235" s="2"/>
      <c r="DK235" s="2"/>
      <c r="DL235" s="2"/>
      <c r="DM235" s="2"/>
      <c r="DN235" s="2"/>
      <c r="DO235" s="2"/>
      <c r="DP235" s="2"/>
      <c r="DQ235" s="2"/>
    </row>
    <row r="236" spans="1:121" ht="15.75" customHeight="1" x14ac:dyDescent="0.7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U236" s="2"/>
      <c r="CV236" s="2"/>
      <c r="CW236" s="2"/>
      <c r="CX236" s="2"/>
      <c r="CY236" s="2"/>
      <c r="CZ236" s="2"/>
      <c r="DA236" s="2"/>
      <c r="DB236" s="2"/>
      <c r="DC236" s="2"/>
      <c r="DD236" s="2"/>
      <c r="DE236" s="2"/>
      <c r="DF236" s="2"/>
      <c r="DG236" s="2"/>
      <c r="DH236" s="2"/>
      <c r="DI236" s="2"/>
      <c r="DJ236" s="2"/>
      <c r="DK236" s="2"/>
      <c r="DL236" s="2"/>
      <c r="DM236" s="2"/>
      <c r="DN236" s="2"/>
      <c r="DO236" s="2"/>
      <c r="DP236" s="2"/>
      <c r="DQ236" s="2"/>
    </row>
    <row r="237" spans="1:121" ht="15.75" customHeight="1" x14ac:dyDescent="0.7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U237" s="2"/>
      <c r="CV237" s="2"/>
      <c r="CW237" s="2"/>
      <c r="CX237" s="2"/>
      <c r="CY237" s="2"/>
      <c r="CZ237" s="2"/>
      <c r="DA237" s="2"/>
      <c r="DB237" s="2"/>
      <c r="DC237" s="2"/>
      <c r="DD237" s="2"/>
      <c r="DE237" s="2"/>
      <c r="DF237" s="2"/>
      <c r="DG237" s="2"/>
      <c r="DH237" s="2"/>
      <c r="DI237" s="2"/>
      <c r="DJ237" s="2"/>
      <c r="DK237" s="2"/>
      <c r="DL237" s="2"/>
      <c r="DM237" s="2"/>
      <c r="DN237" s="2"/>
      <c r="DO237" s="2"/>
      <c r="DP237" s="2"/>
      <c r="DQ237" s="2"/>
    </row>
    <row r="238" spans="1:121" ht="15.75" customHeight="1" x14ac:dyDescent="0.7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U238" s="2"/>
      <c r="CV238" s="2"/>
      <c r="CW238" s="2"/>
      <c r="CX238" s="2"/>
      <c r="CY238" s="2"/>
      <c r="CZ238" s="2"/>
      <c r="DA238" s="2"/>
      <c r="DB238" s="2"/>
      <c r="DC238" s="2"/>
      <c r="DD238" s="2"/>
      <c r="DE238" s="2"/>
      <c r="DF238" s="2"/>
      <c r="DG238" s="2"/>
      <c r="DH238" s="2"/>
      <c r="DI238" s="2"/>
      <c r="DJ238" s="2"/>
      <c r="DK238" s="2"/>
      <c r="DL238" s="2"/>
      <c r="DM238" s="2"/>
      <c r="DN238" s="2"/>
      <c r="DO238" s="2"/>
      <c r="DP238" s="2"/>
      <c r="DQ238" s="2"/>
    </row>
    <row r="239" spans="1:121" ht="15.75" customHeight="1" x14ac:dyDescent="0.7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U239" s="2"/>
      <c r="CV239" s="2"/>
      <c r="CW239" s="2"/>
      <c r="CX239" s="2"/>
      <c r="CY239" s="2"/>
      <c r="CZ239" s="2"/>
      <c r="DA239" s="2"/>
      <c r="DB239" s="2"/>
      <c r="DC239" s="2"/>
      <c r="DD239" s="2"/>
      <c r="DE239" s="2"/>
      <c r="DF239" s="2"/>
      <c r="DG239" s="2"/>
      <c r="DH239" s="2"/>
      <c r="DI239" s="2"/>
      <c r="DJ239" s="2"/>
      <c r="DK239" s="2"/>
      <c r="DL239" s="2"/>
      <c r="DM239" s="2"/>
      <c r="DN239" s="2"/>
      <c r="DO239" s="2"/>
      <c r="DP239" s="2"/>
      <c r="DQ239" s="2"/>
    </row>
    <row r="240" spans="1:121" ht="15.75" customHeight="1" x14ac:dyDescent="0.7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  <c r="CT240" s="2"/>
      <c r="CU240" s="2"/>
      <c r="CV240" s="2"/>
      <c r="CW240" s="2"/>
      <c r="CX240" s="2"/>
      <c r="CY240" s="2"/>
      <c r="CZ240" s="2"/>
      <c r="DA240" s="2"/>
      <c r="DB240" s="2"/>
      <c r="DC240" s="2"/>
      <c r="DD240" s="2"/>
      <c r="DE240" s="2"/>
      <c r="DF240" s="2"/>
      <c r="DG240" s="2"/>
      <c r="DH240" s="2"/>
      <c r="DI240" s="2"/>
      <c r="DJ240" s="2"/>
      <c r="DK240" s="2"/>
      <c r="DL240" s="2"/>
      <c r="DM240" s="2"/>
      <c r="DN240" s="2"/>
      <c r="DO240" s="2"/>
      <c r="DP240" s="2"/>
      <c r="DQ240" s="2"/>
    </row>
    <row r="241" spans="1:121" ht="15.75" customHeight="1" x14ac:dyDescent="0.7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  <c r="CT241" s="2"/>
      <c r="CU241" s="2"/>
      <c r="CV241" s="2"/>
      <c r="CW241" s="2"/>
      <c r="CX241" s="2"/>
      <c r="CY241" s="2"/>
      <c r="CZ241" s="2"/>
      <c r="DA241" s="2"/>
      <c r="DB241" s="2"/>
      <c r="DC241" s="2"/>
      <c r="DD241" s="2"/>
      <c r="DE241" s="2"/>
      <c r="DF241" s="2"/>
      <c r="DG241" s="2"/>
      <c r="DH241" s="2"/>
      <c r="DI241" s="2"/>
      <c r="DJ241" s="2"/>
      <c r="DK241" s="2"/>
      <c r="DL241" s="2"/>
      <c r="DM241" s="2"/>
      <c r="DN241" s="2"/>
      <c r="DO241" s="2"/>
      <c r="DP241" s="2"/>
      <c r="DQ241" s="2"/>
    </row>
    <row r="242" spans="1:121" ht="15.75" customHeight="1" x14ac:dyDescent="0.7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  <c r="CR242" s="2"/>
      <c r="CS242" s="2"/>
      <c r="CT242" s="2"/>
      <c r="CU242" s="2"/>
      <c r="CV242" s="2"/>
      <c r="CW242" s="2"/>
      <c r="CX242" s="2"/>
      <c r="CY242" s="2"/>
      <c r="CZ242" s="2"/>
      <c r="DA242" s="2"/>
      <c r="DB242" s="2"/>
      <c r="DC242" s="2"/>
      <c r="DD242" s="2"/>
      <c r="DE242" s="2"/>
      <c r="DF242" s="2"/>
      <c r="DG242" s="2"/>
      <c r="DH242" s="2"/>
      <c r="DI242" s="2"/>
      <c r="DJ242" s="2"/>
      <c r="DK242" s="2"/>
      <c r="DL242" s="2"/>
      <c r="DM242" s="2"/>
      <c r="DN242" s="2"/>
      <c r="DO242" s="2"/>
      <c r="DP242" s="2"/>
      <c r="DQ242" s="2"/>
    </row>
    <row r="243" spans="1:121" ht="15.75" customHeight="1" x14ac:dyDescent="0.7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  <c r="CR243" s="2"/>
      <c r="CS243" s="2"/>
      <c r="CT243" s="2"/>
      <c r="CU243" s="2"/>
      <c r="CV243" s="2"/>
      <c r="CW243" s="2"/>
      <c r="CX243" s="2"/>
      <c r="CY243" s="2"/>
      <c r="CZ243" s="2"/>
      <c r="DA243" s="2"/>
      <c r="DB243" s="2"/>
      <c r="DC243" s="2"/>
      <c r="DD243" s="2"/>
      <c r="DE243" s="2"/>
      <c r="DF243" s="2"/>
      <c r="DG243" s="2"/>
      <c r="DH243" s="2"/>
      <c r="DI243" s="2"/>
      <c r="DJ243" s="2"/>
      <c r="DK243" s="2"/>
      <c r="DL243" s="2"/>
      <c r="DM243" s="2"/>
      <c r="DN243" s="2"/>
      <c r="DO243" s="2"/>
      <c r="DP243" s="2"/>
      <c r="DQ243" s="2"/>
    </row>
    <row r="244" spans="1:121" ht="15.75" customHeight="1" x14ac:dyDescent="0.7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  <c r="CR244" s="2"/>
      <c r="CS244" s="2"/>
      <c r="CT244" s="2"/>
      <c r="CU244" s="2"/>
      <c r="CV244" s="2"/>
      <c r="CW244" s="2"/>
      <c r="CX244" s="2"/>
      <c r="CY244" s="2"/>
      <c r="CZ244" s="2"/>
      <c r="DA244" s="2"/>
      <c r="DB244" s="2"/>
      <c r="DC244" s="2"/>
      <c r="DD244" s="2"/>
      <c r="DE244" s="2"/>
      <c r="DF244" s="2"/>
      <c r="DG244" s="2"/>
      <c r="DH244" s="2"/>
      <c r="DI244" s="2"/>
      <c r="DJ244" s="2"/>
      <c r="DK244" s="2"/>
      <c r="DL244" s="2"/>
      <c r="DM244" s="2"/>
      <c r="DN244" s="2"/>
      <c r="DO244" s="2"/>
      <c r="DP244" s="2"/>
      <c r="DQ244" s="2"/>
    </row>
    <row r="245" spans="1:121" ht="15.75" customHeight="1" x14ac:dyDescent="0.7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  <c r="CR245" s="2"/>
      <c r="CS245" s="2"/>
      <c r="CT245" s="2"/>
      <c r="CU245" s="2"/>
      <c r="CV245" s="2"/>
      <c r="CW245" s="2"/>
      <c r="CX245" s="2"/>
      <c r="CY245" s="2"/>
      <c r="CZ245" s="2"/>
      <c r="DA245" s="2"/>
      <c r="DB245" s="2"/>
      <c r="DC245" s="2"/>
      <c r="DD245" s="2"/>
      <c r="DE245" s="2"/>
      <c r="DF245" s="2"/>
      <c r="DG245" s="2"/>
      <c r="DH245" s="2"/>
      <c r="DI245" s="2"/>
      <c r="DJ245" s="2"/>
      <c r="DK245" s="2"/>
      <c r="DL245" s="2"/>
      <c r="DM245" s="2"/>
      <c r="DN245" s="2"/>
      <c r="DO245" s="2"/>
      <c r="DP245" s="2"/>
      <c r="DQ245" s="2"/>
    </row>
    <row r="246" spans="1:121" ht="15.75" customHeight="1" x14ac:dyDescent="0.7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  <c r="CT246" s="2"/>
      <c r="CU246" s="2"/>
      <c r="CV246" s="2"/>
      <c r="CW246" s="2"/>
      <c r="CX246" s="2"/>
      <c r="CY246" s="2"/>
      <c r="CZ246" s="2"/>
      <c r="DA246" s="2"/>
      <c r="DB246" s="2"/>
      <c r="DC246" s="2"/>
      <c r="DD246" s="2"/>
      <c r="DE246" s="2"/>
      <c r="DF246" s="2"/>
      <c r="DG246" s="2"/>
      <c r="DH246" s="2"/>
      <c r="DI246" s="2"/>
      <c r="DJ246" s="2"/>
      <c r="DK246" s="2"/>
      <c r="DL246" s="2"/>
      <c r="DM246" s="2"/>
      <c r="DN246" s="2"/>
      <c r="DO246" s="2"/>
      <c r="DP246" s="2"/>
      <c r="DQ246" s="2"/>
    </row>
    <row r="247" spans="1:121" ht="15.75" customHeight="1" x14ac:dyDescent="0.7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  <c r="CR247" s="2"/>
      <c r="CS247" s="2"/>
      <c r="CT247" s="2"/>
      <c r="CU247" s="2"/>
      <c r="CV247" s="2"/>
      <c r="CW247" s="2"/>
      <c r="CX247" s="2"/>
      <c r="CY247" s="2"/>
      <c r="CZ247" s="2"/>
      <c r="DA247" s="2"/>
      <c r="DB247" s="2"/>
      <c r="DC247" s="2"/>
      <c r="DD247" s="2"/>
      <c r="DE247" s="2"/>
      <c r="DF247" s="2"/>
      <c r="DG247" s="2"/>
      <c r="DH247" s="2"/>
      <c r="DI247" s="2"/>
      <c r="DJ247" s="2"/>
      <c r="DK247" s="2"/>
      <c r="DL247" s="2"/>
      <c r="DM247" s="2"/>
      <c r="DN247" s="2"/>
      <c r="DO247" s="2"/>
      <c r="DP247" s="2"/>
      <c r="DQ247" s="2"/>
    </row>
    <row r="248" spans="1:121" ht="15.75" customHeight="1" x14ac:dyDescent="0.7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  <c r="CR248" s="2"/>
      <c r="CS248" s="2"/>
      <c r="CT248" s="2"/>
      <c r="CU248" s="2"/>
      <c r="CV248" s="2"/>
      <c r="CW248" s="2"/>
      <c r="CX248" s="2"/>
      <c r="CY248" s="2"/>
      <c r="CZ248" s="2"/>
      <c r="DA248" s="2"/>
      <c r="DB248" s="2"/>
      <c r="DC248" s="2"/>
      <c r="DD248" s="2"/>
      <c r="DE248" s="2"/>
      <c r="DF248" s="2"/>
      <c r="DG248" s="2"/>
      <c r="DH248" s="2"/>
      <c r="DI248" s="2"/>
      <c r="DJ248" s="2"/>
      <c r="DK248" s="2"/>
      <c r="DL248" s="2"/>
      <c r="DM248" s="2"/>
      <c r="DN248" s="2"/>
      <c r="DO248" s="2"/>
      <c r="DP248" s="2"/>
      <c r="DQ248" s="2"/>
    </row>
    <row r="249" spans="1:121" ht="15.75" customHeight="1" x14ac:dyDescent="0.7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  <c r="CT249" s="2"/>
      <c r="CU249" s="2"/>
      <c r="CV249" s="2"/>
      <c r="CW249" s="2"/>
      <c r="CX249" s="2"/>
      <c r="CY249" s="2"/>
      <c r="CZ249" s="2"/>
      <c r="DA249" s="2"/>
      <c r="DB249" s="2"/>
      <c r="DC249" s="2"/>
      <c r="DD249" s="2"/>
      <c r="DE249" s="2"/>
      <c r="DF249" s="2"/>
      <c r="DG249" s="2"/>
      <c r="DH249" s="2"/>
      <c r="DI249" s="2"/>
      <c r="DJ249" s="2"/>
      <c r="DK249" s="2"/>
      <c r="DL249" s="2"/>
      <c r="DM249" s="2"/>
      <c r="DN249" s="2"/>
      <c r="DO249" s="2"/>
      <c r="DP249" s="2"/>
      <c r="DQ249" s="2"/>
    </row>
    <row r="250" spans="1:121" ht="15.75" customHeight="1" x14ac:dyDescent="0.7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  <c r="CT250" s="2"/>
      <c r="CU250" s="2"/>
      <c r="CV250" s="2"/>
      <c r="CW250" s="2"/>
      <c r="CX250" s="2"/>
      <c r="CY250" s="2"/>
      <c r="CZ250" s="2"/>
      <c r="DA250" s="2"/>
      <c r="DB250" s="2"/>
      <c r="DC250" s="2"/>
      <c r="DD250" s="2"/>
      <c r="DE250" s="2"/>
      <c r="DF250" s="2"/>
      <c r="DG250" s="2"/>
      <c r="DH250" s="2"/>
      <c r="DI250" s="2"/>
      <c r="DJ250" s="2"/>
      <c r="DK250" s="2"/>
      <c r="DL250" s="2"/>
      <c r="DM250" s="2"/>
      <c r="DN250" s="2"/>
      <c r="DO250" s="2"/>
      <c r="DP250" s="2"/>
      <c r="DQ250" s="2"/>
    </row>
  </sheetData>
  <mergeCells count="78">
    <mergeCell ref="J6:K6"/>
    <mergeCell ref="D5:E5"/>
    <mergeCell ref="F5:G5"/>
    <mergeCell ref="D6:E6"/>
    <mergeCell ref="F6:G6"/>
    <mergeCell ref="B3:E3"/>
    <mergeCell ref="F9:G9"/>
    <mergeCell ref="F7:G7"/>
    <mergeCell ref="D7:E7"/>
    <mergeCell ref="L5:M5"/>
    <mergeCell ref="L6:M6"/>
    <mergeCell ref="L7:M7"/>
    <mergeCell ref="H6:I6"/>
    <mergeCell ref="L9:M9"/>
    <mergeCell ref="H5:I5"/>
    <mergeCell ref="J7:K7"/>
    <mergeCell ref="H7:I7"/>
    <mergeCell ref="H8:I8"/>
    <mergeCell ref="D8:E8"/>
    <mergeCell ref="F8:G8"/>
    <mergeCell ref="J5:K5"/>
    <mergeCell ref="L11:M11"/>
    <mergeCell ref="L12:M12"/>
    <mergeCell ref="L10:M10"/>
    <mergeCell ref="L8:M8"/>
    <mergeCell ref="J8:K8"/>
    <mergeCell ref="C25:D25"/>
    <mergeCell ref="C33:D33"/>
    <mergeCell ref="C35:D35"/>
    <mergeCell ref="C34:D34"/>
    <mergeCell ref="B30:C30"/>
    <mergeCell ref="H12:I12"/>
    <mergeCell ref="F12:G12"/>
    <mergeCell ref="B14:C14"/>
    <mergeCell ref="J9:K9"/>
    <mergeCell ref="J10:K10"/>
    <mergeCell ref="J11:K11"/>
    <mergeCell ref="J12:K12"/>
    <mergeCell ref="H10:I10"/>
    <mergeCell ref="F10:G10"/>
    <mergeCell ref="D9:E9"/>
    <mergeCell ref="D10:E10"/>
    <mergeCell ref="H9:I9"/>
    <mergeCell ref="F11:G11"/>
    <mergeCell ref="D11:E11"/>
    <mergeCell ref="H11:I11"/>
    <mergeCell ref="C22:D22"/>
    <mergeCell ref="E27:J27"/>
    <mergeCell ref="C27:D27"/>
    <mergeCell ref="E40:J40"/>
    <mergeCell ref="C40:D40"/>
    <mergeCell ref="C39:D39"/>
    <mergeCell ref="C38:D38"/>
    <mergeCell ref="E35:J35"/>
    <mergeCell ref="E37:J37"/>
    <mergeCell ref="C37:D37"/>
    <mergeCell ref="C36:D36"/>
    <mergeCell ref="E36:J36"/>
    <mergeCell ref="E39:J39"/>
    <mergeCell ref="E38:J38"/>
    <mergeCell ref="C26:D26"/>
    <mergeCell ref="C24:D24"/>
    <mergeCell ref="D15:M16"/>
    <mergeCell ref="E34:J34"/>
    <mergeCell ref="D17:E17"/>
    <mergeCell ref="C21:J21"/>
    <mergeCell ref="D12:E12"/>
    <mergeCell ref="D19:E19"/>
    <mergeCell ref="D18:E18"/>
    <mergeCell ref="E26:J26"/>
    <mergeCell ref="E23:J23"/>
    <mergeCell ref="E25:J25"/>
    <mergeCell ref="E24:J24"/>
    <mergeCell ref="E22:J22"/>
    <mergeCell ref="E33:J33"/>
    <mergeCell ref="C32:J32"/>
    <mergeCell ref="C23:D23"/>
    <mergeCell ref="D20:E20"/>
  </mergeCells>
  <printOptions horizontalCentered="1" verticalCentered="1"/>
  <pageMargins left="0.7" right="0.7" top="0.75" bottom="0.75" header="0.3" footer="0.3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2</vt:i4>
      </vt:variant>
      <vt:variant>
        <vt:lpstr>نطاقات تمت تسميتها</vt:lpstr>
      </vt:variant>
      <vt:variant>
        <vt:i4>2</vt:i4>
      </vt:variant>
    </vt:vector>
  </HeadingPairs>
  <TitlesOfParts>
    <vt:vector size="4" baseType="lpstr">
      <vt:lpstr>الخطة التشغيلية </vt:lpstr>
      <vt:lpstr>الخطة المالية</vt:lpstr>
      <vt:lpstr>'الخطة التشغيلية '!Print_Area</vt:lpstr>
      <vt:lpstr>'الخطة المالية'!Print_Area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abdullah alkthere</dc:creator>
  <cp:lastModifiedBy>U</cp:lastModifiedBy>
  <cp:lastPrinted>2014-11-26T12:58:06Z</cp:lastPrinted>
  <dcterms:created xsi:type="dcterms:W3CDTF">2015-03-15T08:16:19Z</dcterms:created>
  <dcterms:modified xsi:type="dcterms:W3CDTF">2015-10-25T03:47:19Z</dcterms:modified>
</cp:coreProperties>
</file>